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750" windowHeight="10600"/>
  </bookViews>
  <sheets>
    <sheet name="Sheet1" sheetId="1" r:id="rId1"/>
    <sheet name="Sheet2" sheetId="2" r:id="rId2"/>
    <sheet name="Sheet3" sheetId="3" r:id="rId3"/>
  </sheets>
  <definedNames>
    <definedName name="_xlnm._FilterDatabase" localSheetId="0" hidden="1">Sheet1!$A$2:$AH$82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0EAD2CD768454AAD95D4433D44A36EFD" descr="10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5116830"/>
        </a:xfrm>
        <a:prstGeom prst="rect">
          <a:avLst/>
        </a:prstGeom>
      </xdr:spPr>
    </xdr:pic>
  </etc:cellImage>
  <etc:cellImage>
    <xdr:pic>
      <xdr:nvPicPr>
        <xdr:cNvPr id="3" name="ID_0751B676D73C4902A93438D88F3D8E63" descr="14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5902960"/>
        </a:xfrm>
        <a:prstGeom prst="rect">
          <a:avLst/>
        </a:prstGeom>
      </xdr:spPr>
    </xdr:pic>
  </etc:cellImage>
  <etc:cellImage>
    <xdr:pic>
      <xdr:nvPicPr>
        <xdr:cNvPr id="4" name="ID_2F2572552C4448E8BA6D3BD84B084FB2" descr="15"/>
        <xdr:cNvPicPr/>
      </xdr:nvPicPr>
      <xdr:blipFill>
        <a:blip r:embed="rId3"/>
        <a:stretch>
          <a:fillRect/>
        </a:stretch>
      </xdr:blipFill>
      <xdr:spPr>
        <a:xfrm>
          <a:off x="0" y="0"/>
          <a:ext cx="10058400" cy="5200015"/>
        </a:xfrm>
        <a:prstGeom prst="rect">
          <a:avLst/>
        </a:prstGeom>
      </xdr:spPr>
    </xdr:pic>
  </etc:cellImage>
  <etc:cellImage>
    <xdr:pic>
      <xdr:nvPicPr>
        <xdr:cNvPr id="5" name="ID_03821E834BD64FE7933D2B84A8C4A44A" descr="18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9035" cy="6184265"/>
        </a:xfrm>
        <a:prstGeom prst="rect">
          <a:avLst/>
        </a:prstGeom>
      </xdr:spPr>
    </xdr:pic>
  </etc:cellImage>
  <etc:cellImage>
    <xdr:pic>
      <xdr:nvPicPr>
        <xdr:cNvPr id="6" name="ID_CA6270C58F2546AB8132359785F3EB48" descr="4"/>
        <xdr:cNvPicPr/>
      </xdr:nvPicPr>
      <xdr:blipFill>
        <a:blip r:embed="rId5"/>
        <a:stretch>
          <a:fillRect/>
        </a:stretch>
      </xdr:blipFill>
      <xdr:spPr>
        <a:xfrm>
          <a:off x="0" y="0"/>
          <a:ext cx="10058400" cy="5535295"/>
        </a:xfrm>
        <a:prstGeom prst="rect">
          <a:avLst/>
        </a:prstGeom>
      </xdr:spPr>
    </xdr:pic>
  </etc:cellImage>
  <etc:cellImage>
    <xdr:pic>
      <xdr:nvPicPr>
        <xdr:cNvPr id="8" name="ID_92A0C31AC5B44E698C67AAA0D143D6CF" descr="3"/>
        <xdr:cNvPicPr/>
      </xdr:nvPicPr>
      <xdr:blipFill>
        <a:blip r:embed="rId6"/>
        <a:stretch>
          <a:fillRect/>
        </a:stretch>
      </xdr:blipFill>
      <xdr:spPr>
        <a:xfrm>
          <a:off x="0" y="0"/>
          <a:ext cx="10058400" cy="5537200"/>
        </a:xfrm>
        <a:prstGeom prst="rect">
          <a:avLst/>
        </a:prstGeom>
      </xdr:spPr>
    </xdr:pic>
  </etc:cellImage>
  <etc:cellImage>
    <xdr:pic>
      <xdr:nvPicPr>
        <xdr:cNvPr id="9" name="ID_5B75D85B66334B18B6F7373500F660B0" descr="5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5349875"/>
        </a:xfrm>
        <a:prstGeom prst="rect">
          <a:avLst/>
        </a:prstGeom>
      </xdr:spPr>
    </xdr:pic>
  </etc:cellImage>
  <etc:cellImage>
    <xdr:pic>
      <xdr:nvPicPr>
        <xdr:cNvPr id="10" name="ID_84900881686D4F5CA39C7FED52BB7A4B" descr="6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5685790"/>
        </a:xfrm>
        <a:prstGeom prst="rect">
          <a:avLst/>
        </a:prstGeom>
      </xdr:spPr>
    </xdr:pic>
  </etc:cellImage>
  <etc:cellImage>
    <xdr:pic>
      <xdr:nvPicPr>
        <xdr:cNvPr id="11" name="ID_94C7FCB2A33C483CBC4F42CF35ECE6EF" descr="7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6475095"/>
        </a:xfrm>
        <a:prstGeom prst="rect">
          <a:avLst/>
        </a:prstGeom>
      </xdr:spPr>
    </xdr:pic>
  </etc:cellImage>
  <etc:cellImage>
    <xdr:pic>
      <xdr:nvPicPr>
        <xdr:cNvPr id="12" name="ID_FE50911691A443BF98F31D7DEEF5757A" descr="8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8400" cy="5730240"/>
        </a:xfrm>
        <a:prstGeom prst="rect">
          <a:avLst/>
        </a:prstGeom>
      </xdr:spPr>
    </xdr:pic>
  </etc:cellImage>
  <etc:cellImage>
    <xdr:pic>
      <xdr:nvPicPr>
        <xdr:cNvPr id="13" name="ID_7E07947BD3124A60B6B49A2B29CD2F60" descr="11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5866765"/>
        </a:xfrm>
        <a:prstGeom prst="rect">
          <a:avLst/>
        </a:prstGeom>
      </xdr:spPr>
    </xdr:pic>
  </etc:cellImage>
  <etc:cellImage>
    <xdr:pic>
      <xdr:nvPicPr>
        <xdr:cNvPr id="14" name="ID_39EE6C4F5841488288CBF85FB2854B75" descr="12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5447665"/>
        </a:xfrm>
        <a:prstGeom prst="rect">
          <a:avLst/>
        </a:prstGeom>
      </xdr:spPr>
    </xdr:pic>
  </etc:cellImage>
  <etc:cellImage>
    <xdr:pic>
      <xdr:nvPicPr>
        <xdr:cNvPr id="15" name="ID_FE330E08D06D4213886D249E61F0CFF4" descr="12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5447665"/>
        </a:xfrm>
        <a:prstGeom prst="rect">
          <a:avLst/>
        </a:prstGeom>
      </xdr:spPr>
    </xdr:pic>
  </etc:cellImage>
  <etc:cellImage>
    <xdr:pic>
      <xdr:nvPicPr>
        <xdr:cNvPr id="16" name="ID_206F31FD9AAB45E3A6070B9994DFD305" descr="14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5902960"/>
        </a:xfrm>
        <a:prstGeom prst="rect">
          <a:avLst/>
        </a:prstGeom>
      </xdr:spPr>
    </xdr:pic>
  </etc:cellImage>
  <etc:cellImage>
    <xdr:pic>
      <xdr:nvPicPr>
        <xdr:cNvPr id="17" name="ID_73A80897CDF340679DE278E5737CA320" descr="16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6515100"/>
        </a:xfrm>
        <a:prstGeom prst="rect">
          <a:avLst/>
        </a:prstGeom>
      </xdr:spPr>
    </xdr:pic>
  </etc:cellImage>
  <etc:cellImage>
    <xdr:pic>
      <xdr:nvPicPr>
        <xdr:cNvPr id="18" name="ID_455D51FB5D8548E9B82B35E5705F883C" descr="17"/>
        <xdr:cNvPicPr/>
      </xdr:nvPicPr>
      <xdr:blipFill>
        <a:blip r:embed="rId14"/>
        <a:stretch>
          <a:fillRect/>
        </a:stretch>
      </xdr:blipFill>
      <xdr:spPr>
        <a:xfrm>
          <a:off x="0" y="0"/>
          <a:ext cx="10058400" cy="5791200"/>
        </a:xfrm>
        <a:prstGeom prst="rect">
          <a:avLst/>
        </a:prstGeom>
      </xdr:spPr>
    </xdr:pic>
  </etc:cellImage>
  <etc:cellImage>
    <xdr:pic>
      <xdr:nvPicPr>
        <xdr:cNvPr id="19" name="ID_BA78B41FE5B941A2A7068042CBDF68F8" descr="19"/>
        <xdr:cNvPicPr/>
      </xdr:nvPicPr>
      <xdr:blipFill>
        <a:blip r:embed="rId15"/>
        <a:stretch>
          <a:fillRect/>
        </a:stretch>
      </xdr:blipFill>
      <xdr:spPr>
        <a:xfrm>
          <a:off x="0" y="0"/>
          <a:ext cx="10058400" cy="5619750"/>
        </a:xfrm>
        <a:prstGeom prst="rect">
          <a:avLst/>
        </a:prstGeom>
      </xdr:spPr>
    </xdr:pic>
  </etc:cellImage>
  <etc:cellImage>
    <xdr:pic>
      <xdr:nvPicPr>
        <xdr:cNvPr id="20" name="ID_020C8B45BD4F4A41A1FEC1FEA9453A2C" descr="20"/>
        <xdr:cNvPicPr/>
      </xdr:nvPicPr>
      <xdr:blipFill>
        <a:blip r:embed="rId16"/>
        <a:stretch>
          <a:fillRect/>
        </a:stretch>
      </xdr:blipFill>
      <xdr:spPr>
        <a:xfrm>
          <a:off x="0" y="0"/>
          <a:ext cx="10058400" cy="5771515"/>
        </a:xfrm>
        <a:prstGeom prst="rect">
          <a:avLst/>
        </a:prstGeom>
      </xdr:spPr>
    </xdr:pic>
  </etc:cellImage>
  <etc:cellImage>
    <xdr:pic>
      <xdr:nvPicPr>
        <xdr:cNvPr id="21" name="ID_2415E9515BD4458196398CD9591E3051" descr="21"/>
        <xdr:cNvPicPr/>
      </xdr:nvPicPr>
      <xdr:blipFill>
        <a:blip r:embed="rId17"/>
        <a:stretch>
          <a:fillRect/>
        </a:stretch>
      </xdr:blipFill>
      <xdr:spPr>
        <a:xfrm>
          <a:off x="0" y="0"/>
          <a:ext cx="10058400" cy="4874260"/>
        </a:xfrm>
        <a:prstGeom prst="rect">
          <a:avLst/>
        </a:prstGeom>
      </xdr:spPr>
    </xdr:pic>
  </etc:cellImage>
  <etc:cellImage>
    <xdr:pic>
      <xdr:nvPicPr>
        <xdr:cNvPr id="22" name="ID_B2E389EEE46644E5887AED7260372D42" descr="50"/>
        <xdr:cNvPicPr/>
      </xdr:nvPicPr>
      <xdr:blipFill>
        <a:blip r:embed="rId18"/>
        <a:stretch>
          <a:fillRect/>
        </a:stretch>
      </xdr:blipFill>
      <xdr:spPr>
        <a:xfrm>
          <a:off x="0" y="0"/>
          <a:ext cx="10058400" cy="5050790"/>
        </a:xfrm>
        <a:prstGeom prst="rect">
          <a:avLst/>
        </a:prstGeom>
      </xdr:spPr>
    </xdr:pic>
  </etc:cellImage>
  <etc:cellImage>
    <xdr:pic>
      <xdr:nvPicPr>
        <xdr:cNvPr id="23" name="ID_D35737F863524C9F8DA49E36B1A306B8" descr="54"/>
        <xdr:cNvPicPr/>
      </xdr:nvPicPr>
      <xdr:blipFill>
        <a:blip r:embed="rId19"/>
        <a:stretch>
          <a:fillRect/>
        </a:stretch>
      </xdr:blipFill>
      <xdr:spPr>
        <a:xfrm>
          <a:off x="0" y="0"/>
          <a:ext cx="10058400" cy="4415790"/>
        </a:xfrm>
        <a:prstGeom prst="rect">
          <a:avLst/>
        </a:prstGeom>
      </xdr:spPr>
    </xdr:pic>
  </etc:cellImage>
  <etc:cellImage>
    <xdr:pic>
      <xdr:nvPicPr>
        <xdr:cNvPr id="24" name="ID_C3BD57393F954A058B2DF8BF6456C760" descr="56"/>
        <xdr:cNvPicPr/>
      </xdr:nvPicPr>
      <xdr:blipFill>
        <a:blip r:embed="rId20"/>
        <a:stretch>
          <a:fillRect/>
        </a:stretch>
      </xdr:blipFill>
      <xdr:spPr>
        <a:xfrm>
          <a:off x="0" y="0"/>
          <a:ext cx="10058400" cy="5322570"/>
        </a:xfrm>
        <a:prstGeom prst="rect">
          <a:avLst/>
        </a:prstGeom>
      </xdr:spPr>
    </xdr:pic>
  </etc:cellImage>
  <etc:cellImage>
    <xdr:pic>
      <xdr:nvPicPr>
        <xdr:cNvPr id="25" name="ID_77D3BC6900014535BA5E2F8C5FC64D09" descr="53"/>
        <xdr:cNvPicPr/>
      </xdr:nvPicPr>
      <xdr:blipFill>
        <a:blip r:embed="rId21"/>
        <a:stretch>
          <a:fillRect/>
        </a:stretch>
      </xdr:blipFill>
      <xdr:spPr>
        <a:xfrm>
          <a:off x="0" y="0"/>
          <a:ext cx="10058400" cy="4714240"/>
        </a:xfrm>
        <a:prstGeom prst="rect">
          <a:avLst/>
        </a:prstGeom>
      </xdr:spPr>
    </xdr:pic>
  </etc:cellImage>
  <etc:cellImage>
    <xdr:pic>
      <xdr:nvPicPr>
        <xdr:cNvPr id="26" name="ID_60E98424C9654751BF14E9722A95A478" descr="52"/>
        <xdr:cNvPicPr/>
      </xdr:nvPicPr>
      <xdr:blipFill>
        <a:blip r:embed="rId21"/>
        <a:stretch>
          <a:fillRect/>
        </a:stretch>
      </xdr:blipFill>
      <xdr:spPr>
        <a:xfrm>
          <a:off x="0" y="0"/>
          <a:ext cx="10058400" cy="4714240"/>
        </a:xfrm>
        <a:prstGeom prst="rect">
          <a:avLst/>
        </a:prstGeom>
      </xdr:spPr>
    </xdr:pic>
  </etc:cellImage>
  <etc:cellImage>
    <xdr:pic>
      <xdr:nvPicPr>
        <xdr:cNvPr id="27" name="ID_9EF8CC5F75774B0690B3AC0F0241793A" descr="52"/>
        <xdr:cNvPicPr/>
      </xdr:nvPicPr>
      <xdr:blipFill>
        <a:blip r:embed="rId22"/>
        <a:stretch>
          <a:fillRect/>
        </a:stretch>
      </xdr:blipFill>
      <xdr:spPr>
        <a:xfrm>
          <a:off x="0" y="0"/>
          <a:ext cx="10058400" cy="4989195"/>
        </a:xfrm>
        <a:prstGeom prst="rect">
          <a:avLst/>
        </a:prstGeom>
      </xdr:spPr>
    </xdr:pic>
  </etc:cellImage>
  <etc:cellImage>
    <xdr:pic>
      <xdr:nvPicPr>
        <xdr:cNvPr id="28" name="ID_EE6E94C997394FDFA1FCD3D860F27D0B" descr="56"/>
        <xdr:cNvPicPr/>
      </xdr:nvPicPr>
      <xdr:blipFill>
        <a:blip r:embed="rId23"/>
        <a:stretch>
          <a:fillRect/>
        </a:stretch>
      </xdr:blipFill>
      <xdr:spPr>
        <a:xfrm>
          <a:off x="0" y="0"/>
          <a:ext cx="10058400" cy="4743450"/>
        </a:xfrm>
        <a:prstGeom prst="rect">
          <a:avLst/>
        </a:prstGeom>
      </xdr:spPr>
    </xdr:pic>
  </etc:cellImage>
  <etc:cellImage>
    <xdr:pic>
      <xdr:nvPicPr>
        <xdr:cNvPr id="29" name="ID_41437CAC921047D980C0AEE4A6E7E62E" descr="57"/>
        <xdr:cNvPicPr/>
      </xdr:nvPicPr>
      <xdr:blipFill>
        <a:blip r:embed="rId24"/>
        <a:stretch>
          <a:fillRect/>
        </a:stretch>
      </xdr:blipFill>
      <xdr:spPr>
        <a:xfrm>
          <a:off x="0" y="0"/>
          <a:ext cx="10058400" cy="4906010"/>
        </a:xfrm>
        <a:prstGeom prst="rect">
          <a:avLst/>
        </a:prstGeom>
      </xdr:spPr>
    </xdr:pic>
  </etc:cellImage>
  <etc:cellImage>
    <xdr:pic>
      <xdr:nvPicPr>
        <xdr:cNvPr id="30" name="ID_E49BCD0519144C408D475927219BFCA4" descr="58"/>
        <xdr:cNvPicPr/>
      </xdr:nvPicPr>
      <xdr:blipFill>
        <a:blip r:embed="rId25"/>
        <a:stretch>
          <a:fillRect/>
        </a:stretch>
      </xdr:blipFill>
      <xdr:spPr>
        <a:xfrm>
          <a:off x="0" y="0"/>
          <a:ext cx="10058400" cy="4832985"/>
        </a:xfrm>
        <a:prstGeom prst="rect">
          <a:avLst/>
        </a:prstGeom>
      </xdr:spPr>
    </xdr:pic>
  </etc:cellImage>
  <etc:cellImage>
    <xdr:pic>
      <xdr:nvPicPr>
        <xdr:cNvPr id="31" name="ID_D4037C0EB50A47C9B91F2989ECFB4A5A" descr="59"/>
        <xdr:cNvPicPr/>
      </xdr:nvPicPr>
      <xdr:blipFill>
        <a:blip r:embed="rId26"/>
        <a:stretch>
          <a:fillRect/>
        </a:stretch>
      </xdr:blipFill>
      <xdr:spPr>
        <a:xfrm>
          <a:off x="0" y="0"/>
          <a:ext cx="10058400" cy="4262120"/>
        </a:xfrm>
        <a:prstGeom prst="rect">
          <a:avLst/>
        </a:prstGeom>
      </xdr:spPr>
    </xdr:pic>
  </etc:cellImage>
  <etc:cellImage>
    <xdr:pic>
      <xdr:nvPicPr>
        <xdr:cNvPr id="32" name="ID_768F2E9ACBBD4822B8FEE4359A0CC467" descr="60"/>
        <xdr:cNvPicPr/>
      </xdr:nvPicPr>
      <xdr:blipFill>
        <a:blip r:embed="rId27"/>
        <a:stretch>
          <a:fillRect/>
        </a:stretch>
      </xdr:blipFill>
      <xdr:spPr>
        <a:xfrm>
          <a:off x="0" y="0"/>
          <a:ext cx="10058400" cy="4286885"/>
        </a:xfrm>
        <a:prstGeom prst="rect">
          <a:avLst/>
        </a:prstGeom>
      </xdr:spPr>
    </xdr:pic>
  </etc:cellImage>
  <etc:cellImage>
    <xdr:pic>
      <xdr:nvPicPr>
        <xdr:cNvPr id="33" name="ID_3F96875B2C484AA684F3269489CE4675" descr="61"/>
        <xdr:cNvPicPr/>
      </xdr:nvPicPr>
      <xdr:blipFill>
        <a:blip r:embed="rId28"/>
        <a:stretch>
          <a:fillRect/>
        </a:stretch>
      </xdr:blipFill>
      <xdr:spPr>
        <a:xfrm>
          <a:off x="0" y="0"/>
          <a:ext cx="10058400" cy="4300855"/>
        </a:xfrm>
        <a:prstGeom prst="rect">
          <a:avLst/>
        </a:prstGeom>
      </xdr:spPr>
    </xdr:pic>
  </etc:cellImage>
  <etc:cellImage>
    <xdr:pic>
      <xdr:nvPicPr>
        <xdr:cNvPr id="34" name="ID_29DB9CCC3DEB41AE91C1EECF30E86E79" descr="62"/>
        <xdr:cNvPicPr/>
      </xdr:nvPicPr>
      <xdr:blipFill>
        <a:blip r:embed="rId29"/>
        <a:stretch>
          <a:fillRect/>
        </a:stretch>
      </xdr:blipFill>
      <xdr:spPr>
        <a:xfrm>
          <a:off x="0" y="0"/>
          <a:ext cx="10058400" cy="4129405"/>
        </a:xfrm>
        <a:prstGeom prst="rect">
          <a:avLst/>
        </a:prstGeom>
      </xdr:spPr>
    </xdr:pic>
  </etc:cellImage>
  <etc:cellImage>
    <xdr:pic>
      <xdr:nvPicPr>
        <xdr:cNvPr id="35" name="ID_5952C86DFD454538A5C2F4620E8968FA" descr="63"/>
        <xdr:cNvPicPr/>
      </xdr:nvPicPr>
      <xdr:blipFill>
        <a:blip r:embed="rId30"/>
        <a:stretch>
          <a:fillRect/>
        </a:stretch>
      </xdr:blipFill>
      <xdr:spPr>
        <a:xfrm>
          <a:off x="0" y="0"/>
          <a:ext cx="10058400" cy="4197350"/>
        </a:xfrm>
        <a:prstGeom prst="rect">
          <a:avLst/>
        </a:prstGeom>
      </xdr:spPr>
    </xdr:pic>
  </etc:cellImage>
  <etc:cellImage>
    <xdr:pic>
      <xdr:nvPicPr>
        <xdr:cNvPr id="36" name="ID_86FBF6B98BD64F73B203149DF7A4E37D" descr="64"/>
        <xdr:cNvPicPr/>
      </xdr:nvPicPr>
      <xdr:blipFill>
        <a:blip r:embed="rId31"/>
        <a:stretch>
          <a:fillRect/>
        </a:stretch>
      </xdr:blipFill>
      <xdr:spPr>
        <a:xfrm>
          <a:off x="0" y="0"/>
          <a:ext cx="10058400" cy="4662170"/>
        </a:xfrm>
        <a:prstGeom prst="rect">
          <a:avLst/>
        </a:prstGeom>
      </xdr:spPr>
    </xdr:pic>
  </etc:cellImage>
  <etc:cellImage>
    <xdr:pic>
      <xdr:nvPicPr>
        <xdr:cNvPr id="37" name="ID_70E5241B669A4140B7D53A73453579A2" descr="65"/>
        <xdr:cNvPicPr/>
      </xdr:nvPicPr>
      <xdr:blipFill>
        <a:blip r:embed="rId32"/>
        <a:stretch>
          <a:fillRect/>
        </a:stretch>
      </xdr:blipFill>
      <xdr:spPr>
        <a:xfrm>
          <a:off x="0" y="0"/>
          <a:ext cx="10058400" cy="4438015"/>
        </a:xfrm>
        <a:prstGeom prst="rect">
          <a:avLst/>
        </a:prstGeom>
      </xdr:spPr>
    </xdr:pic>
  </etc:cellImage>
  <etc:cellImage>
    <xdr:pic>
      <xdr:nvPicPr>
        <xdr:cNvPr id="38" name="ID_C9774C0B567D4249904C352220409014" descr="66"/>
        <xdr:cNvPicPr/>
      </xdr:nvPicPr>
      <xdr:blipFill>
        <a:blip r:embed="rId33"/>
        <a:stretch>
          <a:fillRect/>
        </a:stretch>
      </xdr:blipFill>
      <xdr:spPr>
        <a:xfrm>
          <a:off x="0" y="0"/>
          <a:ext cx="10058400" cy="4569460"/>
        </a:xfrm>
        <a:prstGeom prst="rect">
          <a:avLst/>
        </a:prstGeom>
      </xdr:spPr>
    </xdr:pic>
  </etc:cellImage>
  <etc:cellImage>
    <xdr:pic>
      <xdr:nvPicPr>
        <xdr:cNvPr id="39" name="ID_AEA8B78124774DD0BE2FAC0CE31F7895" descr="67"/>
        <xdr:cNvPicPr/>
      </xdr:nvPicPr>
      <xdr:blipFill>
        <a:blip r:embed="rId34"/>
        <a:stretch>
          <a:fillRect/>
        </a:stretch>
      </xdr:blipFill>
      <xdr:spPr>
        <a:xfrm>
          <a:off x="0" y="0"/>
          <a:ext cx="10058400" cy="4145280"/>
        </a:xfrm>
        <a:prstGeom prst="rect">
          <a:avLst/>
        </a:prstGeom>
      </xdr:spPr>
    </xdr:pic>
  </etc:cellImage>
  <etc:cellImage>
    <xdr:pic>
      <xdr:nvPicPr>
        <xdr:cNvPr id="40" name="ID_56DCF41A40E94A2BA0DF4F8CBC66ED87" descr="68"/>
        <xdr:cNvPicPr/>
      </xdr:nvPicPr>
      <xdr:blipFill>
        <a:blip r:embed="rId35"/>
        <a:stretch>
          <a:fillRect/>
        </a:stretch>
      </xdr:blipFill>
      <xdr:spPr>
        <a:xfrm>
          <a:off x="0" y="0"/>
          <a:ext cx="10058400" cy="4488815"/>
        </a:xfrm>
        <a:prstGeom prst="rect">
          <a:avLst/>
        </a:prstGeom>
      </xdr:spPr>
    </xdr:pic>
  </etc:cellImage>
  <etc:cellImage>
    <xdr:pic>
      <xdr:nvPicPr>
        <xdr:cNvPr id="41" name="ID_1EF5A19587804B68B8435950661C6C1F" descr="70"/>
        <xdr:cNvPicPr/>
      </xdr:nvPicPr>
      <xdr:blipFill>
        <a:blip r:embed="rId36"/>
        <a:stretch>
          <a:fillRect/>
        </a:stretch>
      </xdr:blipFill>
      <xdr:spPr>
        <a:xfrm>
          <a:off x="0" y="0"/>
          <a:ext cx="10058400" cy="4043680"/>
        </a:xfrm>
        <a:prstGeom prst="rect">
          <a:avLst/>
        </a:prstGeom>
      </xdr:spPr>
    </xdr:pic>
  </etc:cellImage>
  <etc:cellImage>
    <xdr:pic>
      <xdr:nvPicPr>
        <xdr:cNvPr id="42" name="ID_9BAB39748595447D96371D3DF02B699B" descr="72"/>
        <xdr:cNvPicPr/>
      </xdr:nvPicPr>
      <xdr:blipFill>
        <a:blip r:embed="rId37"/>
        <a:stretch>
          <a:fillRect/>
        </a:stretch>
      </xdr:blipFill>
      <xdr:spPr>
        <a:xfrm>
          <a:off x="0" y="0"/>
          <a:ext cx="10058400" cy="4411980"/>
        </a:xfrm>
        <a:prstGeom prst="rect">
          <a:avLst/>
        </a:prstGeom>
      </xdr:spPr>
    </xdr:pic>
  </etc:cellImage>
  <etc:cellImage>
    <xdr:pic>
      <xdr:nvPicPr>
        <xdr:cNvPr id="43" name="ID_4B38E14FC12946999D26E40CA159B29B" descr="73"/>
        <xdr:cNvPicPr/>
      </xdr:nvPicPr>
      <xdr:blipFill>
        <a:blip r:embed="rId38"/>
        <a:stretch>
          <a:fillRect/>
        </a:stretch>
      </xdr:blipFill>
      <xdr:spPr>
        <a:xfrm>
          <a:off x="0" y="0"/>
          <a:ext cx="10058400" cy="4227830"/>
        </a:xfrm>
        <a:prstGeom prst="rect">
          <a:avLst/>
        </a:prstGeom>
      </xdr:spPr>
    </xdr:pic>
  </etc:cellImage>
  <etc:cellImage>
    <xdr:pic>
      <xdr:nvPicPr>
        <xdr:cNvPr id="44" name="ID_AC8890B311FF495C81AEE5E1999EC2D0" descr="22"/>
        <xdr:cNvPicPr/>
      </xdr:nvPicPr>
      <xdr:blipFill>
        <a:blip r:embed="rId39"/>
        <a:stretch>
          <a:fillRect/>
        </a:stretch>
      </xdr:blipFill>
      <xdr:spPr>
        <a:xfrm>
          <a:off x="0" y="0"/>
          <a:ext cx="10058400" cy="4424045"/>
        </a:xfrm>
        <a:prstGeom prst="rect">
          <a:avLst/>
        </a:prstGeom>
      </xdr:spPr>
    </xdr:pic>
  </etc:cellImage>
  <etc:cellImage>
    <xdr:pic>
      <xdr:nvPicPr>
        <xdr:cNvPr id="45" name="ID_40DC0C4C00804D4FBE8667530A04789D" descr="23"/>
        <xdr:cNvPicPr/>
      </xdr:nvPicPr>
      <xdr:blipFill>
        <a:blip r:embed="rId40"/>
        <a:stretch>
          <a:fillRect/>
        </a:stretch>
      </xdr:blipFill>
      <xdr:spPr>
        <a:xfrm>
          <a:off x="0" y="0"/>
          <a:ext cx="10058400" cy="4246880"/>
        </a:xfrm>
        <a:prstGeom prst="rect">
          <a:avLst/>
        </a:prstGeom>
      </xdr:spPr>
    </xdr:pic>
  </etc:cellImage>
  <etc:cellImage>
    <xdr:pic>
      <xdr:nvPicPr>
        <xdr:cNvPr id="46" name="ID_608540AFC13241FD945E701921BD03EC" descr="24"/>
        <xdr:cNvPicPr/>
      </xdr:nvPicPr>
      <xdr:blipFill>
        <a:blip r:embed="rId41"/>
        <a:stretch>
          <a:fillRect/>
        </a:stretch>
      </xdr:blipFill>
      <xdr:spPr>
        <a:xfrm>
          <a:off x="0" y="0"/>
          <a:ext cx="10058400" cy="5735955"/>
        </a:xfrm>
        <a:prstGeom prst="rect">
          <a:avLst/>
        </a:prstGeom>
      </xdr:spPr>
    </xdr:pic>
  </etc:cellImage>
  <etc:cellImage>
    <xdr:pic>
      <xdr:nvPicPr>
        <xdr:cNvPr id="47" name="ID_447E3A08D246412C8227DA4736941B19" descr="25"/>
        <xdr:cNvPicPr/>
      </xdr:nvPicPr>
      <xdr:blipFill>
        <a:blip r:embed="rId42"/>
        <a:stretch>
          <a:fillRect/>
        </a:stretch>
      </xdr:blipFill>
      <xdr:spPr>
        <a:xfrm>
          <a:off x="0" y="0"/>
          <a:ext cx="10058400" cy="5514340"/>
        </a:xfrm>
        <a:prstGeom prst="rect">
          <a:avLst/>
        </a:prstGeom>
      </xdr:spPr>
    </xdr:pic>
  </etc:cellImage>
  <etc:cellImage>
    <xdr:pic>
      <xdr:nvPicPr>
        <xdr:cNvPr id="48" name="ID_1F87700ACB0E43D780329AC7D4823B03" descr="26"/>
        <xdr:cNvPicPr/>
      </xdr:nvPicPr>
      <xdr:blipFill>
        <a:blip r:embed="rId43"/>
        <a:stretch>
          <a:fillRect/>
        </a:stretch>
      </xdr:blipFill>
      <xdr:spPr>
        <a:xfrm>
          <a:off x="0" y="0"/>
          <a:ext cx="10058400" cy="4378960"/>
        </a:xfrm>
        <a:prstGeom prst="rect">
          <a:avLst/>
        </a:prstGeom>
      </xdr:spPr>
    </xdr:pic>
  </etc:cellImage>
  <etc:cellImage>
    <xdr:pic>
      <xdr:nvPicPr>
        <xdr:cNvPr id="49" name="ID_53BCB761B09C49A99794E29E0F0954DE" descr="27"/>
        <xdr:cNvPicPr/>
      </xdr:nvPicPr>
      <xdr:blipFill>
        <a:blip r:embed="rId44"/>
        <a:stretch>
          <a:fillRect/>
        </a:stretch>
      </xdr:blipFill>
      <xdr:spPr>
        <a:xfrm>
          <a:off x="0" y="0"/>
          <a:ext cx="10058400" cy="4370705"/>
        </a:xfrm>
        <a:prstGeom prst="rect">
          <a:avLst/>
        </a:prstGeom>
      </xdr:spPr>
    </xdr:pic>
  </etc:cellImage>
  <etc:cellImage>
    <xdr:pic>
      <xdr:nvPicPr>
        <xdr:cNvPr id="50" name="ID_9B7F380DAABD4B42AD3A4640F73EB0F1" descr="28"/>
        <xdr:cNvPicPr/>
      </xdr:nvPicPr>
      <xdr:blipFill>
        <a:blip r:embed="rId45"/>
        <a:stretch>
          <a:fillRect/>
        </a:stretch>
      </xdr:blipFill>
      <xdr:spPr>
        <a:xfrm>
          <a:off x="0" y="0"/>
          <a:ext cx="10058400" cy="4746625"/>
        </a:xfrm>
        <a:prstGeom prst="rect">
          <a:avLst/>
        </a:prstGeom>
      </xdr:spPr>
    </xdr:pic>
  </etc:cellImage>
  <etc:cellImage>
    <xdr:pic>
      <xdr:nvPicPr>
        <xdr:cNvPr id="51" name="ID_00C3CB767346405185C28B6A668C2307" descr="29"/>
        <xdr:cNvPicPr/>
      </xdr:nvPicPr>
      <xdr:blipFill>
        <a:blip r:embed="rId46"/>
        <a:stretch>
          <a:fillRect/>
        </a:stretch>
      </xdr:blipFill>
      <xdr:spPr>
        <a:xfrm>
          <a:off x="0" y="0"/>
          <a:ext cx="10058400" cy="4297680"/>
        </a:xfrm>
        <a:prstGeom prst="rect">
          <a:avLst/>
        </a:prstGeom>
      </xdr:spPr>
    </xdr:pic>
  </etc:cellImage>
  <etc:cellImage>
    <xdr:pic>
      <xdr:nvPicPr>
        <xdr:cNvPr id="52" name="ID_8BB4C947C1B141E58A685D39C00B93EA" descr="31"/>
        <xdr:cNvPicPr/>
      </xdr:nvPicPr>
      <xdr:blipFill>
        <a:blip r:embed="rId47"/>
        <a:stretch>
          <a:fillRect/>
        </a:stretch>
      </xdr:blipFill>
      <xdr:spPr>
        <a:xfrm>
          <a:off x="0" y="0"/>
          <a:ext cx="10058400" cy="4747260"/>
        </a:xfrm>
        <a:prstGeom prst="rect">
          <a:avLst/>
        </a:prstGeom>
      </xdr:spPr>
    </xdr:pic>
  </etc:cellImage>
  <etc:cellImage>
    <xdr:pic>
      <xdr:nvPicPr>
        <xdr:cNvPr id="53" name="ID_6327237CEECD4141AAA2767351211367" descr="32"/>
        <xdr:cNvPicPr/>
      </xdr:nvPicPr>
      <xdr:blipFill>
        <a:blip r:embed="rId48"/>
        <a:stretch>
          <a:fillRect/>
        </a:stretch>
      </xdr:blipFill>
      <xdr:spPr>
        <a:xfrm>
          <a:off x="0" y="0"/>
          <a:ext cx="10058400" cy="4107180"/>
        </a:xfrm>
        <a:prstGeom prst="rect">
          <a:avLst/>
        </a:prstGeom>
      </xdr:spPr>
    </xdr:pic>
  </etc:cellImage>
  <etc:cellImage>
    <xdr:pic>
      <xdr:nvPicPr>
        <xdr:cNvPr id="55" name="ID_74A5F6A6E08E41C2A27D3B0AE71E2C8E" descr="34"/>
        <xdr:cNvPicPr/>
      </xdr:nvPicPr>
      <xdr:blipFill>
        <a:blip r:embed="rId49"/>
        <a:stretch>
          <a:fillRect/>
        </a:stretch>
      </xdr:blipFill>
      <xdr:spPr>
        <a:xfrm>
          <a:off x="0" y="0"/>
          <a:ext cx="10058400" cy="4838065"/>
        </a:xfrm>
        <a:prstGeom prst="rect">
          <a:avLst/>
        </a:prstGeom>
      </xdr:spPr>
    </xdr:pic>
  </etc:cellImage>
  <etc:cellImage>
    <xdr:pic>
      <xdr:nvPicPr>
        <xdr:cNvPr id="56" name="ID_BAA7B57A54D748D0B245D36D467D2091" descr="35"/>
        <xdr:cNvPicPr/>
      </xdr:nvPicPr>
      <xdr:blipFill>
        <a:blip r:embed="rId50"/>
        <a:stretch>
          <a:fillRect/>
        </a:stretch>
      </xdr:blipFill>
      <xdr:spPr>
        <a:xfrm>
          <a:off x="0" y="0"/>
          <a:ext cx="10058400" cy="4272915"/>
        </a:xfrm>
        <a:prstGeom prst="rect">
          <a:avLst/>
        </a:prstGeom>
      </xdr:spPr>
    </xdr:pic>
  </etc:cellImage>
  <etc:cellImage>
    <xdr:pic>
      <xdr:nvPicPr>
        <xdr:cNvPr id="57" name="ID_789967B99E1447B7B9D3ED45E92D9604" descr="38"/>
        <xdr:cNvPicPr/>
      </xdr:nvPicPr>
      <xdr:blipFill>
        <a:blip r:embed="rId51"/>
        <a:stretch>
          <a:fillRect/>
        </a:stretch>
      </xdr:blipFill>
      <xdr:spPr>
        <a:xfrm>
          <a:off x="0" y="0"/>
          <a:ext cx="10058400" cy="4432300"/>
        </a:xfrm>
        <a:prstGeom prst="rect">
          <a:avLst/>
        </a:prstGeom>
      </xdr:spPr>
    </xdr:pic>
  </etc:cellImage>
  <etc:cellImage>
    <xdr:pic>
      <xdr:nvPicPr>
        <xdr:cNvPr id="60" name="ID_7F18A0B9587D4DCDAC2C65250334D7FF" descr="41"/>
        <xdr:cNvPicPr/>
      </xdr:nvPicPr>
      <xdr:blipFill>
        <a:blip r:embed="rId52"/>
        <a:stretch>
          <a:fillRect/>
        </a:stretch>
      </xdr:blipFill>
      <xdr:spPr>
        <a:xfrm>
          <a:off x="0" y="0"/>
          <a:ext cx="10058400" cy="4093210"/>
        </a:xfrm>
        <a:prstGeom prst="rect">
          <a:avLst/>
        </a:prstGeom>
      </xdr:spPr>
    </xdr:pic>
  </etc:cellImage>
  <etc:cellImage>
    <xdr:pic>
      <xdr:nvPicPr>
        <xdr:cNvPr id="61" name="ID_A8E7094021AF450B86F284D51EB1191E" descr="42"/>
        <xdr:cNvPicPr/>
      </xdr:nvPicPr>
      <xdr:blipFill>
        <a:blip r:embed="rId53"/>
        <a:stretch>
          <a:fillRect/>
        </a:stretch>
      </xdr:blipFill>
      <xdr:spPr>
        <a:xfrm>
          <a:off x="0" y="0"/>
          <a:ext cx="10058400" cy="4020820"/>
        </a:xfrm>
        <a:prstGeom prst="rect">
          <a:avLst/>
        </a:prstGeom>
      </xdr:spPr>
    </xdr:pic>
  </etc:cellImage>
  <etc:cellImage>
    <xdr:pic>
      <xdr:nvPicPr>
        <xdr:cNvPr id="62" name="ID_4FCB55418C51430EA6D257EB274373AC" descr="43"/>
        <xdr:cNvPicPr/>
      </xdr:nvPicPr>
      <xdr:blipFill>
        <a:blip r:embed="rId54"/>
        <a:stretch>
          <a:fillRect/>
        </a:stretch>
      </xdr:blipFill>
      <xdr:spPr>
        <a:xfrm>
          <a:off x="0" y="0"/>
          <a:ext cx="10058400" cy="4316095"/>
        </a:xfrm>
        <a:prstGeom prst="rect">
          <a:avLst/>
        </a:prstGeom>
      </xdr:spPr>
    </xdr:pic>
  </etc:cellImage>
  <etc:cellImage>
    <xdr:pic>
      <xdr:nvPicPr>
        <xdr:cNvPr id="63" name="ID_1A2C3E081FB84296A442A36B9A1C5E50" descr="44"/>
        <xdr:cNvPicPr/>
      </xdr:nvPicPr>
      <xdr:blipFill>
        <a:blip r:embed="rId55"/>
        <a:stretch>
          <a:fillRect/>
        </a:stretch>
      </xdr:blipFill>
      <xdr:spPr>
        <a:xfrm>
          <a:off x="0" y="0"/>
          <a:ext cx="10058400" cy="4892040"/>
        </a:xfrm>
        <a:prstGeom prst="rect">
          <a:avLst/>
        </a:prstGeom>
      </xdr:spPr>
    </xdr:pic>
  </etc:cellImage>
  <etc:cellImage>
    <xdr:pic>
      <xdr:nvPicPr>
        <xdr:cNvPr id="64" name="ID_333E24C10424499D9F2098817555727E" descr="45"/>
        <xdr:cNvPicPr/>
      </xdr:nvPicPr>
      <xdr:blipFill>
        <a:blip r:embed="rId56"/>
        <a:stretch>
          <a:fillRect/>
        </a:stretch>
      </xdr:blipFill>
      <xdr:spPr>
        <a:xfrm>
          <a:off x="0" y="0"/>
          <a:ext cx="10058400" cy="4693920"/>
        </a:xfrm>
        <a:prstGeom prst="rect">
          <a:avLst/>
        </a:prstGeom>
      </xdr:spPr>
    </xdr:pic>
  </etc:cellImage>
  <etc:cellImage>
    <xdr:pic>
      <xdr:nvPicPr>
        <xdr:cNvPr id="65" name="ID_EF108FE67F41460CBC3938B55CD64152" descr="46"/>
        <xdr:cNvPicPr/>
      </xdr:nvPicPr>
      <xdr:blipFill>
        <a:blip r:embed="rId57"/>
        <a:stretch>
          <a:fillRect/>
        </a:stretch>
      </xdr:blipFill>
      <xdr:spPr>
        <a:xfrm>
          <a:off x="0" y="0"/>
          <a:ext cx="10058400" cy="4359910"/>
        </a:xfrm>
        <a:prstGeom prst="rect">
          <a:avLst/>
        </a:prstGeom>
      </xdr:spPr>
    </xdr:pic>
  </etc:cellImage>
  <etc:cellImage>
    <xdr:pic>
      <xdr:nvPicPr>
        <xdr:cNvPr id="66" name="ID_D797C233224A4B328ECF9AA38645258E" descr="47"/>
        <xdr:cNvPicPr/>
      </xdr:nvPicPr>
      <xdr:blipFill>
        <a:blip r:embed="rId58"/>
        <a:stretch>
          <a:fillRect/>
        </a:stretch>
      </xdr:blipFill>
      <xdr:spPr>
        <a:xfrm>
          <a:off x="0" y="0"/>
          <a:ext cx="10058400" cy="4852035"/>
        </a:xfrm>
        <a:prstGeom prst="rect">
          <a:avLst/>
        </a:prstGeom>
      </xdr:spPr>
    </xdr:pic>
  </etc:cellImage>
  <etc:cellImage>
    <xdr:pic>
      <xdr:nvPicPr>
        <xdr:cNvPr id="67" name="ID_A60C123EA8FA4705B22F992CFA0A9F36" descr="48"/>
        <xdr:cNvPicPr/>
      </xdr:nvPicPr>
      <xdr:blipFill>
        <a:blip r:embed="rId59"/>
        <a:stretch>
          <a:fillRect/>
        </a:stretch>
      </xdr:blipFill>
      <xdr:spPr>
        <a:xfrm>
          <a:off x="0" y="0"/>
          <a:ext cx="10058400" cy="4615815"/>
        </a:xfrm>
        <a:prstGeom prst="rect">
          <a:avLst/>
        </a:prstGeom>
      </xdr:spPr>
    </xdr:pic>
  </etc:cellImage>
  <etc:cellImage>
    <xdr:pic>
      <xdr:nvPicPr>
        <xdr:cNvPr id="68" name="ID_A5D9DBF03D0A4973988F37236702F5B5" descr="49"/>
        <xdr:cNvPicPr/>
      </xdr:nvPicPr>
      <xdr:blipFill>
        <a:blip r:embed="rId60"/>
        <a:stretch>
          <a:fillRect/>
        </a:stretch>
      </xdr:blipFill>
      <xdr:spPr>
        <a:xfrm>
          <a:off x="0" y="0"/>
          <a:ext cx="10058400" cy="4112260"/>
        </a:xfrm>
        <a:prstGeom prst="rect">
          <a:avLst/>
        </a:prstGeom>
      </xdr:spPr>
    </xdr:pic>
  </etc:cellImage>
  <etc:cellImage>
    <xdr:pic>
      <xdr:nvPicPr>
        <xdr:cNvPr id="69" name="ID_4E4E562A2894464ABC11E3E7D0004F59" descr="39"/>
        <xdr:cNvPicPr/>
      </xdr:nvPicPr>
      <xdr:blipFill>
        <a:blip r:embed="rId61"/>
        <a:stretch>
          <a:fillRect/>
        </a:stretch>
      </xdr:blipFill>
      <xdr:spPr>
        <a:xfrm>
          <a:off x="0" y="0"/>
          <a:ext cx="10058400" cy="4375785"/>
        </a:xfrm>
        <a:prstGeom prst="rect">
          <a:avLst/>
        </a:prstGeom>
      </xdr:spPr>
    </xdr:pic>
  </etc:cellImage>
  <etc:cellImage>
    <xdr:pic>
      <xdr:nvPicPr>
        <xdr:cNvPr id="70" name="ID_5A6402C4803146CEA23F37A602961B48" descr="40"/>
        <xdr:cNvPicPr/>
      </xdr:nvPicPr>
      <xdr:blipFill>
        <a:blip r:embed="rId62"/>
        <a:stretch>
          <a:fillRect/>
        </a:stretch>
      </xdr:blipFill>
      <xdr:spPr>
        <a:xfrm>
          <a:off x="0" y="0"/>
          <a:ext cx="10058400" cy="4375150"/>
        </a:xfrm>
        <a:prstGeom prst="rect">
          <a:avLst/>
        </a:prstGeom>
      </xdr:spPr>
    </xdr:pic>
  </etc:cellImage>
  <etc:cellImage>
    <xdr:pic>
      <xdr:nvPicPr>
        <xdr:cNvPr id="71" name="ID_FF80A4B441FB46C99D4ABB4B5B6385F9" descr="33"/>
        <xdr:cNvPicPr/>
      </xdr:nvPicPr>
      <xdr:blipFill>
        <a:blip r:embed="rId63"/>
        <a:stretch>
          <a:fillRect/>
        </a:stretch>
      </xdr:blipFill>
      <xdr:spPr>
        <a:xfrm>
          <a:off x="0" y="0"/>
          <a:ext cx="10058400" cy="4684395"/>
        </a:xfrm>
        <a:prstGeom prst="rect">
          <a:avLst/>
        </a:prstGeom>
      </xdr:spPr>
    </xdr:pic>
  </etc:cellImage>
  <etc:cellImage>
    <xdr:pic>
      <xdr:nvPicPr>
        <xdr:cNvPr id="72" name="ID_3F6C696BDB5C462AAEDB0A06315B0660" descr="34"/>
        <xdr:cNvPicPr/>
      </xdr:nvPicPr>
      <xdr:blipFill>
        <a:blip r:embed="rId63"/>
        <a:stretch>
          <a:fillRect/>
        </a:stretch>
      </xdr:blipFill>
      <xdr:spPr>
        <a:xfrm>
          <a:off x="0" y="0"/>
          <a:ext cx="10058400" cy="4684395"/>
        </a:xfrm>
        <a:prstGeom prst="rect">
          <a:avLst/>
        </a:prstGeom>
      </xdr:spPr>
    </xdr:pic>
  </etc:cellImage>
  <etc:cellImage>
    <xdr:pic>
      <xdr:nvPicPr>
        <xdr:cNvPr id="73" name="ID_66CBA4EADA94411C9E5CF18ED73EE65B" descr="3"/>
        <xdr:cNvPicPr/>
      </xdr:nvPicPr>
      <xdr:blipFill>
        <a:blip r:embed="rId64"/>
        <a:stretch>
          <a:fillRect/>
        </a:stretch>
      </xdr:blipFill>
      <xdr:spPr>
        <a:xfrm>
          <a:off x="0" y="0"/>
          <a:ext cx="10058400" cy="4538980"/>
        </a:xfrm>
        <a:prstGeom prst="rect">
          <a:avLst/>
        </a:prstGeom>
      </xdr:spPr>
    </xdr:pic>
  </etc:cellImage>
  <etc:cellImage>
    <xdr:pic>
      <xdr:nvPicPr>
        <xdr:cNvPr id="74" name="ID_CCCEBF072FEE423FBC484546512508E7" descr="4"/>
        <xdr:cNvPicPr/>
      </xdr:nvPicPr>
      <xdr:blipFill>
        <a:blip r:embed="rId65"/>
        <a:stretch>
          <a:fillRect/>
        </a:stretch>
      </xdr:blipFill>
      <xdr:spPr>
        <a:xfrm>
          <a:off x="0" y="0"/>
          <a:ext cx="10058400" cy="4604385"/>
        </a:xfrm>
        <a:prstGeom prst="rect">
          <a:avLst/>
        </a:prstGeom>
      </xdr:spPr>
    </xdr:pic>
  </etc:cellImage>
  <etc:cellImage>
    <xdr:pic>
      <xdr:nvPicPr>
        <xdr:cNvPr id="75" name="ID_A5E8829DB9C5404BA351B7D8F1E2021A" descr="5"/>
        <xdr:cNvPicPr/>
      </xdr:nvPicPr>
      <xdr:blipFill>
        <a:blip r:embed="rId66"/>
        <a:stretch>
          <a:fillRect/>
        </a:stretch>
      </xdr:blipFill>
      <xdr:spPr>
        <a:xfrm>
          <a:off x="0" y="0"/>
          <a:ext cx="10058400" cy="4351655"/>
        </a:xfrm>
        <a:prstGeom prst="rect">
          <a:avLst/>
        </a:prstGeom>
      </xdr:spPr>
    </xdr:pic>
  </etc:cellImage>
  <etc:cellImage>
    <xdr:pic>
      <xdr:nvPicPr>
        <xdr:cNvPr id="76" name="ID_4C241E95882E450CA25EF9955D9BBCBF" descr="6"/>
        <xdr:cNvPicPr/>
      </xdr:nvPicPr>
      <xdr:blipFill>
        <a:blip r:embed="rId67"/>
        <a:stretch>
          <a:fillRect/>
        </a:stretch>
      </xdr:blipFill>
      <xdr:spPr>
        <a:xfrm>
          <a:off x="0" y="0"/>
          <a:ext cx="10058400" cy="5232400"/>
        </a:xfrm>
        <a:prstGeom prst="rect">
          <a:avLst/>
        </a:prstGeom>
      </xdr:spPr>
    </xdr:pic>
  </etc:cellImage>
  <etc:cellImage>
    <xdr:pic>
      <xdr:nvPicPr>
        <xdr:cNvPr id="77" name="ID_9A45D8AC49444FD6BA40B4E4AAA55DFE" descr="7"/>
        <xdr:cNvPicPr/>
      </xdr:nvPicPr>
      <xdr:blipFill>
        <a:blip r:embed="rId68"/>
        <a:stretch>
          <a:fillRect/>
        </a:stretch>
      </xdr:blipFill>
      <xdr:spPr>
        <a:xfrm>
          <a:off x="0" y="0"/>
          <a:ext cx="10059035" cy="4580255"/>
        </a:xfrm>
        <a:prstGeom prst="rect">
          <a:avLst/>
        </a:prstGeom>
      </xdr:spPr>
    </xdr:pic>
  </etc:cellImage>
  <etc:cellImage>
    <xdr:pic>
      <xdr:nvPicPr>
        <xdr:cNvPr id="78" name="ID_5BE6A81B97E74EA285F18999BD5832FC" descr="8"/>
        <xdr:cNvPicPr/>
      </xdr:nvPicPr>
      <xdr:blipFill>
        <a:blip r:embed="rId69"/>
        <a:stretch>
          <a:fillRect/>
        </a:stretch>
      </xdr:blipFill>
      <xdr:spPr>
        <a:xfrm>
          <a:off x="0" y="0"/>
          <a:ext cx="10058400" cy="4555490"/>
        </a:xfrm>
        <a:prstGeom prst="rect">
          <a:avLst/>
        </a:prstGeom>
      </xdr:spPr>
    </xdr:pic>
  </etc:cellImage>
  <etc:cellImage>
    <xdr:pic>
      <xdr:nvPicPr>
        <xdr:cNvPr id="79" name="ID_1666989307524B4C99E730BB3FEC4B00" descr="9"/>
        <xdr:cNvPicPr/>
      </xdr:nvPicPr>
      <xdr:blipFill>
        <a:blip r:embed="rId70"/>
        <a:stretch>
          <a:fillRect/>
        </a:stretch>
      </xdr:blipFill>
      <xdr:spPr>
        <a:xfrm>
          <a:off x="0" y="0"/>
          <a:ext cx="10059035" cy="4605020"/>
        </a:xfrm>
        <a:prstGeom prst="rect">
          <a:avLst/>
        </a:prstGeom>
      </xdr:spPr>
    </xdr:pic>
  </etc:cellImage>
  <etc:cellImage>
    <xdr:pic>
      <xdr:nvPicPr>
        <xdr:cNvPr id="80" name="ID_92AC7DC320DA40DDAF918AC0F32AD67C" descr="10"/>
        <xdr:cNvPicPr/>
      </xdr:nvPicPr>
      <xdr:blipFill>
        <a:blip r:embed="rId71"/>
        <a:stretch>
          <a:fillRect/>
        </a:stretch>
      </xdr:blipFill>
      <xdr:spPr>
        <a:xfrm>
          <a:off x="0" y="0"/>
          <a:ext cx="10058400" cy="4330700"/>
        </a:xfrm>
        <a:prstGeom prst="rect">
          <a:avLst/>
        </a:prstGeom>
      </xdr:spPr>
    </xdr:pic>
  </etc:cellImage>
  <etc:cellImage>
    <xdr:pic>
      <xdr:nvPicPr>
        <xdr:cNvPr id="81" name="ID_B02A0E876B2C4359813DE5121FD1E91D" descr="11"/>
        <xdr:cNvPicPr/>
      </xdr:nvPicPr>
      <xdr:blipFill>
        <a:blip r:embed="rId72"/>
        <a:stretch>
          <a:fillRect/>
        </a:stretch>
      </xdr:blipFill>
      <xdr:spPr>
        <a:xfrm>
          <a:off x="0" y="0"/>
          <a:ext cx="10058400" cy="4305300"/>
        </a:xfrm>
        <a:prstGeom prst="rect">
          <a:avLst/>
        </a:prstGeom>
      </xdr:spPr>
    </xdr:pic>
  </etc:cellImage>
  <etc:cellImage>
    <xdr:pic>
      <xdr:nvPicPr>
        <xdr:cNvPr id="82" name="ID_78F4E64B541E4C799072745D6AB3A40A" descr="12"/>
        <xdr:cNvPicPr/>
      </xdr:nvPicPr>
      <xdr:blipFill>
        <a:blip r:embed="rId73"/>
        <a:stretch>
          <a:fillRect/>
        </a:stretch>
      </xdr:blipFill>
      <xdr:spPr>
        <a:xfrm>
          <a:off x="0" y="0"/>
          <a:ext cx="10058400" cy="4536440"/>
        </a:xfrm>
        <a:prstGeom prst="rect">
          <a:avLst/>
        </a:prstGeom>
      </xdr:spPr>
    </xdr:pic>
  </etc:cellImage>
  <etc:cellImage>
    <xdr:pic>
      <xdr:nvPicPr>
        <xdr:cNvPr id="83" name="ID_999DF2FA0DBD4CE4AB820467B4C29F47" descr="13"/>
        <xdr:cNvPicPr/>
      </xdr:nvPicPr>
      <xdr:blipFill>
        <a:blip r:embed="rId74"/>
        <a:stretch>
          <a:fillRect/>
        </a:stretch>
      </xdr:blipFill>
      <xdr:spPr>
        <a:xfrm>
          <a:off x="0" y="0"/>
          <a:ext cx="10059035" cy="4234180"/>
        </a:xfrm>
        <a:prstGeom prst="rect">
          <a:avLst/>
        </a:prstGeom>
      </xdr:spPr>
    </xdr:pic>
  </etc:cellImage>
  <etc:cellImage>
    <xdr:pic>
      <xdr:nvPicPr>
        <xdr:cNvPr id="87" name="ID_9FEC2E467BA2494BA3557029981E7FBD" descr="17"/>
        <xdr:cNvPicPr/>
      </xdr:nvPicPr>
      <xdr:blipFill>
        <a:blip r:embed="rId75"/>
        <a:stretch>
          <a:fillRect/>
        </a:stretch>
      </xdr:blipFill>
      <xdr:spPr>
        <a:xfrm>
          <a:off x="0" y="0"/>
          <a:ext cx="10058400" cy="4768850"/>
        </a:xfrm>
        <a:prstGeom prst="rect">
          <a:avLst/>
        </a:prstGeom>
      </xdr:spPr>
    </xdr:pic>
  </etc:cellImage>
  <etc:cellImage>
    <xdr:pic>
      <xdr:nvPicPr>
        <xdr:cNvPr id="88" name="ID_DEBA1129632A4B8F8A548011BF3AA78A" descr="18"/>
        <xdr:cNvPicPr/>
      </xdr:nvPicPr>
      <xdr:blipFill>
        <a:blip r:embed="rId76"/>
        <a:stretch>
          <a:fillRect/>
        </a:stretch>
      </xdr:blipFill>
      <xdr:spPr>
        <a:xfrm>
          <a:off x="0" y="0"/>
          <a:ext cx="10058400" cy="5101590"/>
        </a:xfrm>
        <a:prstGeom prst="rect">
          <a:avLst/>
        </a:prstGeom>
      </xdr:spPr>
    </xdr:pic>
  </etc:cellImage>
  <etc:cellImage>
    <xdr:pic>
      <xdr:nvPicPr>
        <xdr:cNvPr id="89" name="ID_EE5602CD68AF4B8F85D3C6E89780DC60" descr="19"/>
        <xdr:cNvPicPr/>
      </xdr:nvPicPr>
      <xdr:blipFill>
        <a:blip r:embed="rId77"/>
        <a:stretch>
          <a:fillRect/>
        </a:stretch>
      </xdr:blipFill>
      <xdr:spPr>
        <a:xfrm>
          <a:off x="0" y="0"/>
          <a:ext cx="10058400" cy="5151755"/>
        </a:xfrm>
        <a:prstGeom prst="rect">
          <a:avLst/>
        </a:prstGeom>
      </xdr:spPr>
    </xdr:pic>
  </etc:cellImage>
  <etc:cellImage>
    <xdr:pic>
      <xdr:nvPicPr>
        <xdr:cNvPr id="90" name="ID_EEE768A936464322999B45EE2A98B444" descr="20"/>
        <xdr:cNvPicPr/>
      </xdr:nvPicPr>
      <xdr:blipFill>
        <a:blip r:embed="rId78"/>
        <a:stretch>
          <a:fillRect/>
        </a:stretch>
      </xdr:blipFill>
      <xdr:spPr>
        <a:xfrm>
          <a:off x="0" y="0"/>
          <a:ext cx="10058400" cy="4655185"/>
        </a:xfrm>
        <a:prstGeom prst="rect">
          <a:avLst/>
        </a:prstGeom>
      </xdr:spPr>
    </xdr:pic>
  </etc:cellImage>
  <etc:cellImage>
    <xdr:pic>
      <xdr:nvPicPr>
        <xdr:cNvPr id="91" name="ID_638151B7FD09416F8CB7BA02A2E5CEFA" descr="21"/>
        <xdr:cNvPicPr/>
      </xdr:nvPicPr>
      <xdr:blipFill>
        <a:blip r:embed="rId79"/>
        <a:stretch>
          <a:fillRect/>
        </a:stretch>
      </xdr:blipFill>
      <xdr:spPr>
        <a:xfrm>
          <a:off x="0" y="0"/>
          <a:ext cx="10058400" cy="4479290"/>
        </a:xfrm>
        <a:prstGeom prst="rect">
          <a:avLst/>
        </a:prstGeom>
      </xdr:spPr>
    </xdr:pic>
  </etc:cellImage>
  <etc:cellImage>
    <xdr:pic>
      <xdr:nvPicPr>
        <xdr:cNvPr id="93" name="ID_1A6B857AA89D4C22A81465D3499C3EEA" descr="22"/>
        <xdr:cNvPicPr/>
      </xdr:nvPicPr>
      <xdr:blipFill>
        <a:blip r:embed="rId80"/>
        <a:stretch>
          <a:fillRect/>
        </a:stretch>
      </xdr:blipFill>
      <xdr:spPr>
        <a:xfrm>
          <a:off x="0" y="0"/>
          <a:ext cx="10058400" cy="4934585"/>
        </a:xfrm>
        <a:prstGeom prst="rect">
          <a:avLst/>
        </a:prstGeom>
      </xdr:spPr>
    </xdr:pic>
  </etc:cellImage>
  <etc:cellImage>
    <xdr:pic>
      <xdr:nvPicPr>
        <xdr:cNvPr id="94" name="ID_A8BBD6C472FB4B27B0E07F1FD877A989" descr="23"/>
        <xdr:cNvPicPr/>
      </xdr:nvPicPr>
      <xdr:blipFill>
        <a:blip r:embed="rId81"/>
        <a:stretch>
          <a:fillRect/>
        </a:stretch>
      </xdr:blipFill>
      <xdr:spPr>
        <a:xfrm>
          <a:off x="0" y="0"/>
          <a:ext cx="10058400" cy="4900930"/>
        </a:xfrm>
        <a:prstGeom prst="rect">
          <a:avLst/>
        </a:prstGeom>
      </xdr:spPr>
    </xdr:pic>
  </etc:cellImage>
  <etc:cellImage>
    <xdr:pic>
      <xdr:nvPicPr>
        <xdr:cNvPr id="95" name="ID_35CE33CA8EB942538E2A52C5FA3F116F" descr="24"/>
        <xdr:cNvPicPr/>
      </xdr:nvPicPr>
      <xdr:blipFill>
        <a:blip r:embed="rId82"/>
        <a:stretch>
          <a:fillRect/>
        </a:stretch>
      </xdr:blipFill>
      <xdr:spPr>
        <a:xfrm>
          <a:off x="0" y="0"/>
          <a:ext cx="10059035" cy="4427855"/>
        </a:xfrm>
        <a:prstGeom prst="rect">
          <a:avLst/>
        </a:prstGeom>
      </xdr:spPr>
    </xdr:pic>
  </etc:cellImage>
  <etc:cellImage>
    <xdr:pic>
      <xdr:nvPicPr>
        <xdr:cNvPr id="96" name="ID_68D7DEB7DF99473DB33178500A3163DF" descr="26"/>
        <xdr:cNvPicPr/>
      </xdr:nvPicPr>
      <xdr:blipFill>
        <a:blip r:embed="rId83"/>
        <a:stretch>
          <a:fillRect/>
        </a:stretch>
      </xdr:blipFill>
      <xdr:spPr>
        <a:xfrm>
          <a:off x="0" y="0"/>
          <a:ext cx="10058400" cy="4517390"/>
        </a:xfrm>
        <a:prstGeom prst="rect">
          <a:avLst/>
        </a:prstGeom>
      </xdr:spPr>
    </xdr:pic>
  </etc:cellImage>
  <etc:cellImage>
    <xdr:pic>
      <xdr:nvPicPr>
        <xdr:cNvPr id="97" name="ID_B068A241B82848D3B2C6CF5DA543BEA7" descr="25"/>
        <xdr:cNvPicPr/>
      </xdr:nvPicPr>
      <xdr:blipFill>
        <a:blip r:embed="rId84"/>
        <a:stretch>
          <a:fillRect/>
        </a:stretch>
      </xdr:blipFill>
      <xdr:spPr>
        <a:xfrm>
          <a:off x="0" y="0"/>
          <a:ext cx="10058400" cy="5236845"/>
        </a:xfrm>
        <a:prstGeom prst="rect">
          <a:avLst/>
        </a:prstGeom>
      </xdr:spPr>
    </xdr:pic>
  </etc:cellImage>
  <etc:cellImage>
    <xdr:pic>
      <xdr:nvPicPr>
        <xdr:cNvPr id="98" name="ID_06D9583596294FDDAAB8F55B5FCD1EF5" descr="27"/>
        <xdr:cNvPicPr/>
      </xdr:nvPicPr>
      <xdr:blipFill>
        <a:blip r:embed="rId85"/>
        <a:stretch>
          <a:fillRect/>
        </a:stretch>
      </xdr:blipFill>
      <xdr:spPr>
        <a:xfrm>
          <a:off x="0" y="0"/>
          <a:ext cx="10058400" cy="4582795"/>
        </a:xfrm>
        <a:prstGeom prst="rect">
          <a:avLst/>
        </a:prstGeom>
      </xdr:spPr>
    </xdr:pic>
  </etc:cellImage>
  <etc:cellImage>
    <xdr:pic>
      <xdr:nvPicPr>
        <xdr:cNvPr id="99" name="ID_6C6AA513AF0B4C83A91ACBE7B9768344" descr="28"/>
        <xdr:cNvPicPr/>
      </xdr:nvPicPr>
      <xdr:blipFill>
        <a:blip r:embed="rId86"/>
        <a:stretch>
          <a:fillRect/>
        </a:stretch>
      </xdr:blipFill>
      <xdr:spPr>
        <a:xfrm>
          <a:off x="0" y="0"/>
          <a:ext cx="10058400" cy="4277995"/>
        </a:xfrm>
        <a:prstGeom prst="rect">
          <a:avLst/>
        </a:prstGeom>
      </xdr:spPr>
    </xdr:pic>
  </etc:cellImage>
  <etc:cellImage>
    <xdr:pic>
      <xdr:nvPicPr>
        <xdr:cNvPr id="100" name="ID_E3F7E1A935AC4D5586BF3274847FD890" descr="29"/>
        <xdr:cNvPicPr/>
      </xdr:nvPicPr>
      <xdr:blipFill>
        <a:blip r:embed="rId87"/>
        <a:stretch>
          <a:fillRect/>
        </a:stretch>
      </xdr:blipFill>
      <xdr:spPr>
        <a:xfrm>
          <a:off x="0" y="0"/>
          <a:ext cx="10058400" cy="4344670"/>
        </a:xfrm>
        <a:prstGeom prst="rect">
          <a:avLst/>
        </a:prstGeom>
      </xdr:spPr>
    </xdr:pic>
  </etc:cellImage>
  <etc:cellImage>
    <xdr:pic>
      <xdr:nvPicPr>
        <xdr:cNvPr id="101" name="ID_F810CD18CC2D4016ABBC3159E86F6507" descr="30"/>
        <xdr:cNvPicPr/>
      </xdr:nvPicPr>
      <xdr:blipFill>
        <a:blip r:embed="rId88"/>
        <a:stretch>
          <a:fillRect/>
        </a:stretch>
      </xdr:blipFill>
      <xdr:spPr>
        <a:xfrm>
          <a:off x="0" y="0"/>
          <a:ext cx="10058400" cy="4408805"/>
        </a:xfrm>
        <a:prstGeom prst="rect">
          <a:avLst/>
        </a:prstGeom>
      </xdr:spPr>
    </xdr:pic>
  </etc:cellImage>
  <etc:cellImage>
    <xdr:pic>
      <xdr:nvPicPr>
        <xdr:cNvPr id="102" name="ID_64E802076B234E00A5C8FA56E39254E7" descr="31"/>
        <xdr:cNvPicPr/>
      </xdr:nvPicPr>
      <xdr:blipFill>
        <a:blip r:embed="rId89"/>
        <a:stretch>
          <a:fillRect/>
        </a:stretch>
      </xdr:blipFill>
      <xdr:spPr>
        <a:xfrm>
          <a:off x="0" y="0"/>
          <a:ext cx="10058400" cy="4455160"/>
        </a:xfrm>
        <a:prstGeom prst="rect">
          <a:avLst/>
        </a:prstGeom>
      </xdr:spPr>
    </xdr:pic>
  </etc:cellImage>
  <etc:cellImage>
    <xdr:pic>
      <xdr:nvPicPr>
        <xdr:cNvPr id="103" name="ID_D9C84DC8727E468EBC17439CCF8B3994" descr="32"/>
        <xdr:cNvPicPr/>
      </xdr:nvPicPr>
      <xdr:blipFill>
        <a:blip r:embed="rId90"/>
        <a:stretch>
          <a:fillRect/>
        </a:stretch>
      </xdr:blipFill>
      <xdr:spPr>
        <a:xfrm>
          <a:off x="0" y="0"/>
          <a:ext cx="10058400" cy="4648200"/>
        </a:xfrm>
        <a:prstGeom prst="rect">
          <a:avLst/>
        </a:prstGeom>
      </xdr:spPr>
    </xdr:pic>
  </etc:cellImage>
  <etc:cellImage>
    <xdr:pic>
      <xdr:nvPicPr>
        <xdr:cNvPr id="104" name="ID_660D89563C7D40C0B72D1151BF6049DD" descr="33"/>
        <xdr:cNvPicPr/>
      </xdr:nvPicPr>
      <xdr:blipFill>
        <a:blip r:embed="rId91"/>
        <a:stretch>
          <a:fillRect/>
        </a:stretch>
      </xdr:blipFill>
      <xdr:spPr>
        <a:xfrm>
          <a:off x="0" y="0"/>
          <a:ext cx="10058400" cy="4519295"/>
        </a:xfrm>
        <a:prstGeom prst="rect">
          <a:avLst/>
        </a:prstGeom>
      </xdr:spPr>
    </xdr:pic>
  </etc:cellImage>
  <etc:cellImage>
    <xdr:pic>
      <xdr:nvPicPr>
        <xdr:cNvPr id="105" name="ID_46DF6D1796594A4080E0E69D46385358" descr="34"/>
        <xdr:cNvPicPr/>
      </xdr:nvPicPr>
      <xdr:blipFill>
        <a:blip r:embed="rId92"/>
        <a:stretch>
          <a:fillRect/>
        </a:stretch>
      </xdr:blipFill>
      <xdr:spPr>
        <a:xfrm>
          <a:off x="0" y="0"/>
          <a:ext cx="10058400" cy="4618990"/>
        </a:xfrm>
        <a:prstGeom prst="rect">
          <a:avLst/>
        </a:prstGeom>
      </xdr:spPr>
    </xdr:pic>
  </etc:cellImage>
  <etc:cellImage>
    <xdr:pic>
      <xdr:nvPicPr>
        <xdr:cNvPr id="107" name="ID_0612249631A144E8ABFE746F6247B1AC" descr="36"/>
        <xdr:cNvPicPr/>
      </xdr:nvPicPr>
      <xdr:blipFill>
        <a:blip r:embed="rId93"/>
        <a:stretch>
          <a:fillRect/>
        </a:stretch>
      </xdr:blipFill>
      <xdr:spPr>
        <a:xfrm>
          <a:off x="0" y="0"/>
          <a:ext cx="10058400" cy="4709795"/>
        </a:xfrm>
        <a:prstGeom prst="rect">
          <a:avLst/>
        </a:prstGeom>
      </xdr:spPr>
    </xdr:pic>
  </etc:cellImage>
  <etc:cellImage>
    <xdr:pic>
      <xdr:nvPicPr>
        <xdr:cNvPr id="109" name="ID_9C0F441FEDD14CB190296BD682046915" descr="38"/>
        <xdr:cNvPicPr/>
      </xdr:nvPicPr>
      <xdr:blipFill>
        <a:blip r:embed="rId94"/>
        <a:stretch>
          <a:fillRect/>
        </a:stretch>
      </xdr:blipFill>
      <xdr:spPr>
        <a:xfrm>
          <a:off x="0" y="0"/>
          <a:ext cx="10058400" cy="4138930"/>
        </a:xfrm>
        <a:prstGeom prst="rect">
          <a:avLst/>
        </a:prstGeom>
      </xdr:spPr>
    </xdr:pic>
  </etc:cellImage>
  <etc:cellImage>
    <xdr:pic>
      <xdr:nvPicPr>
        <xdr:cNvPr id="110" name="ID_D3C55CA0969E492B99936F66A9E21DE4" descr="39"/>
        <xdr:cNvPicPr/>
      </xdr:nvPicPr>
      <xdr:blipFill>
        <a:blip r:embed="rId95"/>
        <a:stretch>
          <a:fillRect/>
        </a:stretch>
      </xdr:blipFill>
      <xdr:spPr>
        <a:xfrm>
          <a:off x="0" y="0"/>
          <a:ext cx="10058400" cy="4591685"/>
        </a:xfrm>
        <a:prstGeom prst="rect">
          <a:avLst/>
        </a:prstGeom>
      </xdr:spPr>
    </xdr:pic>
  </etc:cellImage>
  <etc:cellImage>
    <xdr:pic>
      <xdr:nvPicPr>
        <xdr:cNvPr id="111" name="ID_8BD9D3444DFB45B3972EB820323C5420" descr="40"/>
        <xdr:cNvPicPr/>
      </xdr:nvPicPr>
      <xdr:blipFill>
        <a:blip r:embed="rId96"/>
        <a:stretch>
          <a:fillRect/>
        </a:stretch>
      </xdr:blipFill>
      <xdr:spPr>
        <a:xfrm>
          <a:off x="0" y="0"/>
          <a:ext cx="10058400" cy="4346575"/>
        </a:xfrm>
        <a:prstGeom prst="rect">
          <a:avLst/>
        </a:prstGeom>
      </xdr:spPr>
    </xdr:pic>
  </etc:cellImage>
  <etc:cellImage>
    <xdr:pic>
      <xdr:nvPicPr>
        <xdr:cNvPr id="112" name="ID_62B4D57C4F524E7489AED738D5FC5A4D" descr="41"/>
        <xdr:cNvPicPr/>
      </xdr:nvPicPr>
      <xdr:blipFill>
        <a:blip r:embed="rId97"/>
        <a:stretch>
          <a:fillRect/>
        </a:stretch>
      </xdr:blipFill>
      <xdr:spPr>
        <a:xfrm>
          <a:off x="0" y="0"/>
          <a:ext cx="10059035" cy="4608830"/>
        </a:xfrm>
        <a:prstGeom prst="rect">
          <a:avLst/>
        </a:prstGeom>
      </xdr:spPr>
    </xdr:pic>
  </etc:cellImage>
  <etc:cellImage>
    <xdr:pic>
      <xdr:nvPicPr>
        <xdr:cNvPr id="113" name="ID_F8B5DA3D6C1747FE99EC0373A877DDA1" descr="42"/>
        <xdr:cNvPicPr/>
      </xdr:nvPicPr>
      <xdr:blipFill>
        <a:blip r:embed="rId98"/>
        <a:stretch>
          <a:fillRect/>
        </a:stretch>
      </xdr:blipFill>
      <xdr:spPr>
        <a:xfrm>
          <a:off x="0" y="0"/>
          <a:ext cx="10058400" cy="4553585"/>
        </a:xfrm>
        <a:prstGeom prst="rect">
          <a:avLst/>
        </a:prstGeom>
      </xdr:spPr>
    </xdr:pic>
  </etc:cellImage>
  <etc:cellImage>
    <xdr:pic>
      <xdr:nvPicPr>
        <xdr:cNvPr id="114" name="ID_6F0F6F92736E47C1A78770528B09BAA2" descr="43"/>
        <xdr:cNvPicPr/>
      </xdr:nvPicPr>
      <xdr:blipFill>
        <a:blip r:embed="rId99"/>
        <a:stretch>
          <a:fillRect/>
        </a:stretch>
      </xdr:blipFill>
      <xdr:spPr>
        <a:xfrm>
          <a:off x="0" y="0"/>
          <a:ext cx="10058400" cy="4482465"/>
        </a:xfrm>
        <a:prstGeom prst="rect">
          <a:avLst/>
        </a:prstGeom>
      </xdr:spPr>
    </xdr:pic>
  </etc:cellImage>
  <etc:cellImage>
    <xdr:pic>
      <xdr:nvPicPr>
        <xdr:cNvPr id="115" name="ID_1642DFA6412C4E91BBD8EC92AD3ADD0A" descr="44"/>
        <xdr:cNvPicPr/>
      </xdr:nvPicPr>
      <xdr:blipFill>
        <a:blip r:embed="rId100"/>
        <a:stretch>
          <a:fillRect/>
        </a:stretch>
      </xdr:blipFill>
      <xdr:spPr>
        <a:xfrm>
          <a:off x="0" y="0"/>
          <a:ext cx="10058400" cy="4772025"/>
        </a:xfrm>
        <a:prstGeom prst="rect">
          <a:avLst/>
        </a:prstGeom>
      </xdr:spPr>
    </xdr:pic>
  </etc:cellImage>
  <etc:cellImage>
    <xdr:pic>
      <xdr:nvPicPr>
        <xdr:cNvPr id="116" name="ID_417E007872ED4E80991199AC78992AA5" descr="45"/>
        <xdr:cNvPicPr/>
      </xdr:nvPicPr>
      <xdr:blipFill>
        <a:blip r:embed="rId101"/>
        <a:stretch>
          <a:fillRect/>
        </a:stretch>
      </xdr:blipFill>
      <xdr:spPr>
        <a:xfrm>
          <a:off x="0" y="0"/>
          <a:ext cx="10058400" cy="4771390"/>
        </a:xfrm>
        <a:prstGeom prst="rect">
          <a:avLst/>
        </a:prstGeom>
      </xdr:spPr>
    </xdr:pic>
  </etc:cellImage>
  <etc:cellImage>
    <xdr:pic>
      <xdr:nvPicPr>
        <xdr:cNvPr id="117" name="ID_C29F73547C0544619B8B4FCF48161A6D" descr="46"/>
        <xdr:cNvPicPr/>
      </xdr:nvPicPr>
      <xdr:blipFill>
        <a:blip r:embed="rId102"/>
        <a:stretch>
          <a:fillRect/>
        </a:stretch>
      </xdr:blipFill>
      <xdr:spPr>
        <a:xfrm>
          <a:off x="0" y="0"/>
          <a:ext cx="10058400" cy="4387215"/>
        </a:xfrm>
        <a:prstGeom prst="rect">
          <a:avLst/>
        </a:prstGeom>
      </xdr:spPr>
    </xdr:pic>
  </etc:cellImage>
  <etc:cellImage>
    <xdr:pic>
      <xdr:nvPicPr>
        <xdr:cNvPr id="118" name="ID_91D46DA0E2D5490C951203373A8B5174" descr="47"/>
        <xdr:cNvPicPr/>
      </xdr:nvPicPr>
      <xdr:blipFill>
        <a:blip r:embed="rId103"/>
        <a:stretch>
          <a:fillRect/>
        </a:stretch>
      </xdr:blipFill>
      <xdr:spPr>
        <a:xfrm>
          <a:off x="0" y="0"/>
          <a:ext cx="10058400" cy="4555490"/>
        </a:xfrm>
        <a:prstGeom prst="rect">
          <a:avLst/>
        </a:prstGeom>
      </xdr:spPr>
    </xdr:pic>
  </etc:cellImage>
  <etc:cellImage>
    <xdr:pic>
      <xdr:nvPicPr>
        <xdr:cNvPr id="119" name="ID_4588A750145F4AA38B52F6B35BB2468A" descr="48"/>
        <xdr:cNvPicPr/>
      </xdr:nvPicPr>
      <xdr:blipFill>
        <a:blip r:embed="rId104"/>
        <a:stretch>
          <a:fillRect/>
        </a:stretch>
      </xdr:blipFill>
      <xdr:spPr>
        <a:xfrm>
          <a:off x="0" y="0"/>
          <a:ext cx="10058400" cy="4821555"/>
        </a:xfrm>
        <a:prstGeom prst="rect">
          <a:avLst/>
        </a:prstGeom>
      </xdr:spPr>
    </xdr:pic>
  </etc:cellImage>
  <etc:cellImage>
    <xdr:pic>
      <xdr:nvPicPr>
        <xdr:cNvPr id="120" name="ID_83FE6E24D963487294D9740B6C490F4B" descr="49"/>
        <xdr:cNvPicPr/>
      </xdr:nvPicPr>
      <xdr:blipFill>
        <a:blip r:embed="rId105"/>
        <a:stretch>
          <a:fillRect/>
        </a:stretch>
      </xdr:blipFill>
      <xdr:spPr>
        <a:xfrm>
          <a:off x="0" y="0"/>
          <a:ext cx="10058400" cy="4507230"/>
        </a:xfrm>
        <a:prstGeom prst="rect">
          <a:avLst/>
        </a:prstGeom>
      </xdr:spPr>
    </xdr:pic>
  </etc:cellImage>
  <etc:cellImage>
    <xdr:pic>
      <xdr:nvPicPr>
        <xdr:cNvPr id="121" name="ID_7C20C21C36EE481BA5A5819F60CB7A34" descr="50"/>
        <xdr:cNvPicPr/>
      </xdr:nvPicPr>
      <xdr:blipFill>
        <a:blip r:embed="rId106"/>
        <a:stretch>
          <a:fillRect/>
        </a:stretch>
      </xdr:blipFill>
      <xdr:spPr>
        <a:xfrm>
          <a:off x="0" y="0"/>
          <a:ext cx="10058400" cy="4401185"/>
        </a:xfrm>
        <a:prstGeom prst="rect">
          <a:avLst/>
        </a:prstGeom>
      </xdr:spPr>
    </xdr:pic>
  </etc:cellImage>
  <etc:cellImage>
    <xdr:pic>
      <xdr:nvPicPr>
        <xdr:cNvPr id="122" name="ID_E062ECD99448436FA2AE0EED6DBB656F" descr="51"/>
        <xdr:cNvPicPr/>
      </xdr:nvPicPr>
      <xdr:blipFill>
        <a:blip r:embed="rId107"/>
        <a:stretch>
          <a:fillRect/>
        </a:stretch>
      </xdr:blipFill>
      <xdr:spPr>
        <a:xfrm>
          <a:off x="0" y="0"/>
          <a:ext cx="10058400" cy="4952365"/>
        </a:xfrm>
        <a:prstGeom prst="rect">
          <a:avLst/>
        </a:prstGeom>
      </xdr:spPr>
    </xdr:pic>
  </etc:cellImage>
  <etc:cellImage>
    <xdr:pic>
      <xdr:nvPicPr>
        <xdr:cNvPr id="123" name="ID_E1CD1289AC7C49E89AD77C77F6173AF4" descr="52"/>
        <xdr:cNvPicPr/>
      </xdr:nvPicPr>
      <xdr:blipFill>
        <a:blip r:embed="rId108"/>
        <a:stretch>
          <a:fillRect/>
        </a:stretch>
      </xdr:blipFill>
      <xdr:spPr>
        <a:xfrm>
          <a:off x="0" y="0"/>
          <a:ext cx="10058400" cy="5010785"/>
        </a:xfrm>
        <a:prstGeom prst="rect">
          <a:avLst/>
        </a:prstGeom>
      </xdr:spPr>
    </xdr:pic>
  </etc:cellImage>
  <etc:cellImage>
    <xdr:pic>
      <xdr:nvPicPr>
        <xdr:cNvPr id="124" name="ID_DF0E85EB7A8C4ABE84EE7A5D9B2D2084" descr="53"/>
        <xdr:cNvPicPr/>
      </xdr:nvPicPr>
      <xdr:blipFill>
        <a:blip r:embed="rId109"/>
        <a:stretch>
          <a:fillRect/>
        </a:stretch>
      </xdr:blipFill>
      <xdr:spPr>
        <a:xfrm>
          <a:off x="0" y="0"/>
          <a:ext cx="10058400" cy="4843780"/>
        </a:xfrm>
        <a:prstGeom prst="rect">
          <a:avLst/>
        </a:prstGeom>
      </xdr:spPr>
    </xdr:pic>
  </etc:cellImage>
  <etc:cellImage>
    <xdr:pic>
      <xdr:nvPicPr>
        <xdr:cNvPr id="125" name="ID_427680F07374400EA562112E3B5DC799" descr="54"/>
        <xdr:cNvPicPr/>
      </xdr:nvPicPr>
      <xdr:blipFill>
        <a:blip r:embed="rId110"/>
        <a:stretch>
          <a:fillRect/>
        </a:stretch>
      </xdr:blipFill>
      <xdr:spPr>
        <a:xfrm>
          <a:off x="0" y="0"/>
          <a:ext cx="10058400" cy="5062220"/>
        </a:xfrm>
        <a:prstGeom prst="rect">
          <a:avLst/>
        </a:prstGeom>
      </xdr:spPr>
    </xdr:pic>
  </etc:cellImage>
  <etc:cellImage>
    <xdr:pic>
      <xdr:nvPicPr>
        <xdr:cNvPr id="126" name="ID_5EB082B09E1949D8B197999E946DEE5A" descr="55"/>
        <xdr:cNvPicPr/>
      </xdr:nvPicPr>
      <xdr:blipFill>
        <a:blip r:embed="rId111"/>
        <a:stretch>
          <a:fillRect/>
        </a:stretch>
      </xdr:blipFill>
      <xdr:spPr>
        <a:xfrm>
          <a:off x="0" y="0"/>
          <a:ext cx="10058400" cy="5026025"/>
        </a:xfrm>
        <a:prstGeom prst="rect">
          <a:avLst/>
        </a:prstGeom>
      </xdr:spPr>
    </xdr:pic>
  </etc:cellImage>
  <etc:cellImage>
    <xdr:pic>
      <xdr:nvPicPr>
        <xdr:cNvPr id="127" name="ID_FBC48A1E744A479A9DFC22DEB1E4B895" descr="56"/>
        <xdr:cNvPicPr/>
      </xdr:nvPicPr>
      <xdr:blipFill>
        <a:blip r:embed="rId112"/>
        <a:stretch>
          <a:fillRect/>
        </a:stretch>
      </xdr:blipFill>
      <xdr:spPr>
        <a:xfrm>
          <a:off x="0" y="0"/>
          <a:ext cx="10058400" cy="4834255"/>
        </a:xfrm>
        <a:prstGeom prst="rect">
          <a:avLst/>
        </a:prstGeom>
      </xdr:spPr>
    </xdr:pic>
  </etc:cellImage>
  <etc:cellImage>
    <xdr:pic>
      <xdr:nvPicPr>
        <xdr:cNvPr id="128" name="ID_F36527BB22E04AE783267CC57FE59290" descr="57"/>
        <xdr:cNvPicPr/>
      </xdr:nvPicPr>
      <xdr:blipFill>
        <a:blip r:embed="rId113"/>
        <a:stretch>
          <a:fillRect/>
        </a:stretch>
      </xdr:blipFill>
      <xdr:spPr>
        <a:xfrm>
          <a:off x="0" y="0"/>
          <a:ext cx="10058400" cy="4692015"/>
        </a:xfrm>
        <a:prstGeom prst="rect">
          <a:avLst/>
        </a:prstGeom>
      </xdr:spPr>
    </xdr:pic>
  </etc:cellImage>
  <etc:cellImage>
    <xdr:pic>
      <xdr:nvPicPr>
        <xdr:cNvPr id="129" name="ID_A0391003FCD04891A4B1D031DACB4001" descr="58"/>
        <xdr:cNvPicPr/>
      </xdr:nvPicPr>
      <xdr:blipFill>
        <a:blip r:embed="rId114"/>
        <a:stretch>
          <a:fillRect/>
        </a:stretch>
      </xdr:blipFill>
      <xdr:spPr>
        <a:xfrm>
          <a:off x="0" y="0"/>
          <a:ext cx="10059035" cy="4420870"/>
        </a:xfrm>
        <a:prstGeom prst="rect">
          <a:avLst/>
        </a:prstGeom>
      </xdr:spPr>
    </xdr:pic>
  </etc:cellImage>
  <etc:cellImage>
    <xdr:pic>
      <xdr:nvPicPr>
        <xdr:cNvPr id="130" name="ID_9C70ABB3C32542CBA16DE14344C932FA" descr="59"/>
        <xdr:cNvPicPr/>
      </xdr:nvPicPr>
      <xdr:blipFill>
        <a:blip r:embed="rId115"/>
        <a:stretch>
          <a:fillRect/>
        </a:stretch>
      </xdr:blipFill>
      <xdr:spPr>
        <a:xfrm>
          <a:off x="0" y="0"/>
          <a:ext cx="10058400" cy="4615815"/>
        </a:xfrm>
        <a:prstGeom prst="rect">
          <a:avLst/>
        </a:prstGeom>
      </xdr:spPr>
    </xdr:pic>
  </etc:cellImage>
  <etc:cellImage>
    <xdr:pic>
      <xdr:nvPicPr>
        <xdr:cNvPr id="131" name="ID_1F49AFF6816C4D78BBA09E5DBD0F3C27" descr="60"/>
        <xdr:cNvPicPr/>
      </xdr:nvPicPr>
      <xdr:blipFill>
        <a:blip r:embed="rId116"/>
        <a:stretch>
          <a:fillRect/>
        </a:stretch>
      </xdr:blipFill>
      <xdr:spPr>
        <a:xfrm>
          <a:off x="0" y="0"/>
          <a:ext cx="10058400" cy="4495800"/>
        </a:xfrm>
        <a:prstGeom prst="rect">
          <a:avLst/>
        </a:prstGeom>
      </xdr:spPr>
    </xdr:pic>
  </etc:cellImage>
  <etc:cellImage>
    <xdr:pic>
      <xdr:nvPicPr>
        <xdr:cNvPr id="132" name="ID_EED5B1D59EF14C37868E3A65F2EBF623" descr="61"/>
        <xdr:cNvPicPr/>
      </xdr:nvPicPr>
      <xdr:blipFill>
        <a:blip r:embed="rId117"/>
        <a:stretch>
          <a:fillRect/>
        </a:stretch>
      </xdr:blipFill>
      <xdr:spPr>
        <a:xfrm>
          <a:off x="0" y="0"/>
          <a:ext cx="10058400" cy="4711700"/>
        </a:xfrm>
        <a:prstGeom prst="rect">
          <a:avLst/>
        </a:prstGeom>
      </xdr:spPr>
    </xdr:pic>
  </etc:cellImage>
  <etc:cellImage>
    <xdr:pic>
      <xdr:nvPicPr>
        <xdr:cNvPr id="133" name="ID_6105D31A9E124DFEAB447AE8A2A2F968" descr="62"/>
        <xdr:cNvPicPr/>
      </xdr:nvPicPr>
      <xdr:blipFill>
        <a:blip r:embed="rId118"/>
        <a:stretch>
          <a:fillRect/>
        </a:stretch>
      </xdr:blipFill>
      <xdr:spPr>
        <a:xfrm>
          <a:off x="0" y="0"/>
          <a:ext cx="10058400" cy="5085080"/>
        </a:xfrm>
        <a:prstGeom prst="rect">
          <a:avLst/>
        </a:prstGeom>
      </xdr:spPr>
    </xdr:pic>
  </etc:cellImage>
  <etc:cellImage>
    <xdr:pic>
      <xdr:nvPicPr>
        <xdr:cNvPr id="134" name="ID_0DEDDCC4DF844114A3E1D55C81321008" descr="63"/>
        <xdr:cNvPicPr/>
      </xdr:nvPicPr>
      <xdr:blipFill>
        <a:blip r:embed="rId119"/>
        <a:stretch>
          <a:fillRect/>
        </a:stretch>
      </xdr:blipFill>
      <xdr:spPr>
        <a:xfrm>
          <a:off x="0" y="0"/>
          <a:ext cx="10058400" cy="5015865"/>
        </a:xfrm>
        <a:prstGeom prst="rect">
          <a:avLst/>
        </a:prstGeom>
      </xdr:spPr>
    </xdr:pic>
  </etc:cellImage>
  <etc:cellImage>
    <xdr:pic>
      <xdr:nvPicPr>
        <xdr:cNvPr id="135" name="ID_16CA526AD57242648B5E47034713A2A1" descr="64"/>
        <xdr:cNvPicPr/>
      </xdr:nvPicPr>
      <xdr:blipFill>
        <a:blip r:embed="rId120"/>
        <a:stretch>
          <a:fillRect/>
        </a:stretch>
      </xdr:blipFill>
      <xdr:spPr>
        <a:xfrm>
          <a:off x="0" y="0"/>
          <a:ext cx="10058400" cy="5005705"/>
        </a:xfrm>
        <a:prstGeom prst="rect">
          <a:avLst/>
        </a:prstGeom>
      </xdr:spPr>
    </xdr:pic>
  </etc:cellImage>
  <etc:cellImage>
    <xdr:pic>
      <xdr:nvPicPr>
        <xdr:cNvPr id="136" name="ID_4367A764AF4648F6ABF612B61B107696" descr="65"/>
        <xdr:cNvPicPr/>
      </xdr:nvPicPr>
      <xdr:blipFill>
        <a:blip r:embed="rId121"/>
        <a:stretch>
          <a:fillRect/>
        </a:stretch>
      </xdr:blipFill>
      <xdr:spPr>
        <a:xfrm>
          <a:off x="0" y="0"/>
          <a:ext cx="10059035" cy="4677410"/>
        </a:xfrm>
        <a:prstGeom prst="rect">
          <a:avLst/>
        </a:prstGeom>
      </xdr:spPr>
    </xdr:pic>
  </etc:cellImage>
  <etc:cellImage>
    <xdr:pic>
      <xdr:nvPicPr>
        <xdr:cNvPr id="137" name="ID_336B6DB7E6FF4AC6A6148590CCE4DD77" descr="66"/>
        <xdr:cNvPicPr/>
      </xdr:nvPicPr>
      <xdr:blipFill>
        <a:blip r:embed="rId122"/>
        <a:stretch>
          <a:fillRect/>
        </a:stretch>
      </xdr:blipFill>
      <xdr:spPr>
        <a:xfrm>
          <a:off x="0" y="0"/>
          <a:ext cx="10058400" cy="4980940"/>
        </a:xfrm>
        <a:prstGeom prst="rect">
          <a:avLst/>
        </a:prstGeom>
      </xdr:spPr>
    </xdr:pic>
  </etc:cellImage>
  <etc:cellImage>
    <xdr:pic>
      <xdr:nvPicPr>
        <xdr:cNvPr id="138" name="ID_053A5B0B59714D1CB959486546EB5981" descr="67"/>
        <xdr:cNvPicPr/>
      </xdr:nvPicPr>
      <xdr:blipFill>
        <a:blip r:embed="rId123"/>
        <a:stretch>
          <a:fillRect/>
        </a:stretch>
      </xdr:blipFill>
      <xdr:spPr>
        <a:xfrm>
          <a:off x="0" y="0"/>
          <a:ext cx="10058400" cy="5167630"/>
        </a:xfrm>
        <a:prstGeom prst="rect">
          <a:avLst/>
        </a:prstGeom>
      </xdr:spPr>
    </xdr:pic>
  </etc:cellImage>
  <etc:cellImage>
    <xdr:pic>
      <xdr:nvPicPr>
        <xdr:cNvPr id="139" name="ID_523452C79A2144F4AFC7CD0B6710D5C9" descr="68"/>
        <xdr:cNvPicPr/>
      </xdr:nvPicPr>
      <xdr:blipFill>
        <a:blip r:embed="rId124"/>
        <a:stretch>
          <a:fillRect/>
        </a:stretch>
      </xdr:blipFill>
      <xdr:spPr>
        <a:xfrm>
          <a:off x="0" y="0"/>
          <a:ext cx="10058400" cy="5186680"/>
        </a:xfrm>
        <a:prstGeom prst="rect">
          <a:avLst/>
        </a:prstGeom>
      </xdr:spPr>
    </xdr:pic>
  </etc:cellImage>
  <etc:cellImage>
    <xdr:pic>
      <xdr:nvPicPr>
        <xdr:cNvPr id="140" name="ID_023938FE3F814DBB8DA306AE8B10F775" descr="69"/>
        <xdr:cNvPicPr/>
      </xdr:nvPicPr>
      <xdr:blipFill>
        <a:blip r:embed="rId125"/>
        <a:stretch>
          <a:fillRect/>
        </a:stretch>
      </xdr:blipFill>
      <xdr:spPr>
        <a:xfrm>
          <a:off x="0" y="0"/>
          <a:ext cx="10058400" cy="5135245"/>
        </a:xfrm>
        <a:prstGeom prst="rect">
          <a:avLst/>
        </a:prstGeom>
      </xdr:spPr>
    </xdr:pic>
  </etc:cellImage>
  <etc:cellImage>
    <xdr:pic>
      <xdr:nvPicPr>
        <xdr:cNvPr id="141" name="ID_698C90B9E3CA432187C09F389012414D" descr="70"/>
        <xdr:cNvPicPr/>
      </xdr:nvPicPr>
      <xdr:blipFill>
        <a:blip r:embed="rId126"/>
        <a:stretch>
          <a:fillRect/>
        </a:stretch>
      </xdr:blipFill>
      <xdr:spPr>
        <a:xfrm>
          <a:off x="0" y="0"/>
          <a:ext cx="10058400" cy="5322570"/>
        </a:xfrm>
        <a:prstGeom prst="rect">
          <a:avLst/>
        </a:prstGeom>
      </xdr:spPr>
    </xdr:pic>
  </etc:cellImage>
  <etc:cellImage>
    <xdr:pic>
      <xdr:nvPicPr>
        <xdr:cNvPr id="142" name="ID_38343A78546641B99A6B79534D752888" descr="71"/>
        <xdr:cNvPicPr/>
      </xdr:nvPicPr>
      <xdr:blipFill>
        <a:blip r:embed="rId127"/>
        <a:stretch>
          <a:fillRect/>
        </a:stretch>
      </xdr:blipFill>
      <xdr:spPr>
        <a:xfrm>
          <a:off x="0" y="0"/>
          <a:ext cx="10058400" cy="4411345"/>
        </a:xfrm>
        <a:prstGeom prst="rect">
          <a:avLst/>
        </a:prstGeom>
      </xdr:spPr>
    </xdr:pic>
  </etc:cellImage>
  <etc:cellImage>
    <xdr:pic>
      <xdr:nvPicPr>
        <xdr:cNvPr id="143" name="ID_DDAF34F4496A4AA8891BA5DA60A1E3D1" descr="72"/>
        <xdr:cNvPicPr/>
      </xdr:nvPicPr>
      <xdr:blipFill>
        <a:blip r:embed="rId128"/>
        <a:stretch>
          <a:fillRect/>
        </a:stretch>
      </xdr:blipFill>
      <xdr:spPr>
        <a:xfrm>
          <a:off x="0" y="0"/>
          <a:ext cx="10058400" cy="5450205"/>
        </a:xfrm>
        <a:prstGeom prst="rect">
          <a:avLst/>
        </a:prstGeom>
      </xdr:spPr>
    </xdr:pic>
  </etc:cellImage>
  <etc:cellImage>
    <xdr:pic>
      <xdr:nvPicPr>
        <xdr:cNvPr id="144" name="ID_71B4EBE9F4CE4268B653935F857EC700" descr="73"/>
        <xdr:cNvPicPr/>
      </xdr:nvPicPr>
      <xdr:blipFill>
        <a:blip r:embed="rId129"/>
        <a:stretch>
          <a:fillRect/>
        </a:stretch>
      </xdr:blipFill>
      <xdr:spPr>
        <a:xfrm>
          <a:off x="0" y="0"/>
          <a:ext cx="10058400" cy="4446905"/>
        </a:xfrm>
        <a:prstGeom prst="rect">
          <a:avLst/>
        </a:prstGeom>
      </xdr:spPr>
    </xdr:pic>
  </etc:cellImage>
  <etc:cellImage>
    <xdr:pic>
      <xdr:nvPicPr>
        <xdr:cNvPr id="145" name="ID_6EB98B32DB1B40FB87DDA4F183C77525" descr="14"/>
        <xdr:cNvPicPr/>
      </xdr:nvPicPr>
      <xdr:blipFill>
        <a:blip r:embed="rId130"/>
        <a:stretch>
          <a:fillRect/>
        </a:stretch>
      </xdr:blipFill>
      <xdr:spPr>
        <a:xfrm>
          <a:off x="0" y="0"/>
          <a:ext cx="10058400" cy="5419725"/>
        </a:xfrm>
        <a:prstGeom prst="rect">
          <a:avLst/>
        </a:prstGeom>
      </xdr:spPr>
    </xdr:pic>
  </etc:cellImage>
  <etc:cellImage>
    <xdr:pic>
      <xdr:nvPicPr>
        <xdr:cNvPr id="146" name="ID_3FDF0C2438144B6A91F31BEB57C8DA68" descr="15"/>
        <xdr:cNvPicPr/>
      </xdr:nvPicPr>
      <xdr:blipFill>
        <a:blip r:embed="rId131"/>
        <a:stretch>
          <a:fillRect/>
        </a:stretch>
      </xdr:blipFill>
      <xdr:spPr>
        <a:xfrm>
          <a:off x="0" y="0"/>
          <a:ext cx="10058400" cy="4671695"/>
        </a:xfrm>
        <a:prstGeom prst="rect">
          <a:avLst/>
        </a:prstGeom>
      </xdr:spPr>
    </xdr:pic>
  </etc:cellImage>
  <etc:cellImage>
    <xdr:pic>
      <xdr:nvPicPr>
        <xdr:cNvPr id="147" name="ID_C0887E5BA25A4B7482FF56A7BAA40197" descr="16"/>
        <xdr:cNvPicPr/>
      </xdr:nvPicPr>
      <xdr:blipFill>
        <a:blip r:embed="rId132"/>
        <a:stretch>
          <a:fillRect/>
        </a:stretch>
      </xdr:blipFill>
      <xdr:spPr>
        <a:xfrm>
          <a:off x="0" y="0"/>
          <a:ext cx="10058400" cy="5386705"/>
        </a:xfrm>
        <a:prstGeom prst="rect">
          <a:avLst/>
        </a:prstGeom>
      </xdr:spPr>
    </xdr:pic>
  </etc:cellImage>
  <etc:cellImage>
    <xdr:pic>
      <xdr:nvPicPr>
        <xdr:cNvPr id="148" name="ID_874036F25BCC4B7197DEF76D969D8C46" descr="35"/>
        <xdr:cNvPicPr/>
      </xdr:nvPicPr>
      <xdr:blipFill>
        <a:blip r:embed="rId133"/>
        <a:stretch>
          <a:fillRect/>
        </a:stretch>
      </xdr:blipFill>
      <xdr:spPr>
        <a:xfrm>
          <a:off x="0" y="0"/>
          <a:ext cx="10058400" cy="4625975"/>
        </a:xfrm>
        <a:prstGeom prst="rect">
          <a:avLst/>
        </a:prstGeom>
      </xdr:spPr>
    </xdr:pic>
  </etc:cellImage>
  <etc:cellImage>
    <xdr:pic>
      <xdr:nvPicPr>
        <xdr:cNvPr id="149" name="ID_1B3882D4445F40B99B2C72643812A1AD" descr="37"/>
        <xdr:cNvPicPr/>
      </xdr:nvPicPr>
      <xdr:blipFill>
        <a:blip r:embed="rId134"/>
        <a:stretch>
          <a:fillRect/>
        </a:stretch>
      </xdr:blipFill>
      <xdr:spPr>
        <a:xfrm>
          <a:off x="0" y="0"/>
          <a:ext cx="10058400" cy="4514215"/>
        </a:xfrm>
        <a:prstGeom prst="rect">
          <a:avLst/>
        </a:prstGeom>
      </xdr:spPr>
    </xdr:pic>
  </etc:cellImage>
  <etc:cellImage>
    <xdr:pic>
      <xdr:nvPicPr>
        <xdr:cNvPr id="7" name="ID_7615EC732CDD4A3E9714E156744170B9" descr="3"/>
        <xdr:cNvPicPr/>
      </xdr:nvPicPr>
      <xdr:blipFill>
        <a:blip r:embed="rId135"/>
        <a:stretch>
          <a:fillRect/>
        </a:stretch>
      </xdr:blipFill>
      <xdr:spPr>
        <a:xfrm>
          <a:off x="0" y="0"/>
          <a:ext cx="10058400" cy="4333240"/>
        </a:xfrm>
        <a:prstGeom prst="rect">
          <a:avLst/>
        </a:prstGeom>
      </xdr:spPr>
    </xdr:pic>
  </etc:cellImage>
  <etc:cellImage>
    <xdr:pic>
      <xdr:nvPicPr>
        <xdr:cNvPr id="54" name="ID_EC8E689BDA2B43888C4E13506AC09529" descr="4"/>
        <xdr:cNvPicPr/>
      </xdr:nvPicPr>
      <xdr:blipFill>
        <a:blip r:embed="rId136"/>
        <a:stretch>
          <a:fillRect/>
        </a:stretch>
      </xdr:blipFill>
      <xdr:spPr>
        <a:xfrm>
          <a:off x="0" y="0"/>
          <a:ext cx="10058400" cy="4015740"/>
        </a:xfrm>
        <a:prstGeom prst="rect">
          <a:avLst/>
        </a:prstGeom>
      </xdr:spPr>
    </xdr:pic>
  </etc:cellImage>
  <etc:cellImage>
    <xdr:pic>
      <xdr:nvPicPr>
        <xdr:cNvPr id="58" name="ID_CB3FF4918243412DA29E221CFADFB0FC" descr="5"/>
        <xdr:cNvPicPr/>
      </xdr:nvPicPr>
      <xdr:blipFill>
        <a:blip r:embed="rId137"/>
        <a:stretch>
          <a:fillRect/>
        </a:stretch>
      </xdr:blipFill>
      <xdr:spPr>
        <a:xfrm>
          <a:off x="0" y="0"/>
          <a:ext cx="10058400" cy="4810125"/>
        </a:xfrm>
        <a:prstGeom prst="rect">
          <a:avLst/>
        </a:prstGeom>
      </xdr:spPr>
    </xdr:pic>
  </etc:cellImage>
  <etc:cellImage>
    <xdr:pic>
      <xdr:nvPicPr>
        <xdr:cNvPr id="59" name="ID_106D107CC6364A9F97FA77BAA51A7E0A" descr="6"/>
        <xdr:cNvPicPr/>
      </xdr:nvPicPr>
      <xdr:blipFill>
        <a:blip r:embed="rId138"/>
        <a:stretch>
          <a:fillRect/>
        </a:stretch>
      </xdr:blipFill>
      <xdr:spPr>
        <a:xfrm>
          <a:off x="0" y="0"/>
          <a:ext cx="10058400" cy="4493895"/>
        </a:xfrm>
        <a:prstGeom prst="rect">
          <a:avLst/>
        </a:prstGeom>
      </xdr:spPr>
    </xdr:pic>
  </etc:cellImage>
  <etc:cellImage>
    <xdr:pic>
      <xdr:nvPicPr>
        <xdr:cNvPr id="84" name="ID_E6F05E6BD5E54172A988CA88A134A467" descr="7"/>
        <xdr:cNvPicPr/>
      </xdr:nvPicPr>
      <xdr:blipFill>
        <a:blip r:embed="rId139"/>
        <a:stretch>
          <a:fillRect/>
        </a:stretch>
      </xdr:blipFill>
      <xdr:spPr>
        <a:xfrm>
          <a:off x="0" y="0"/>
          <a:ext cx="10058400" cy="4766945"/>
        </a:xfrm>
        <a:prstGeom prst="rect">
          <a:avLst/>
        </a:prstGeom>
      </xdr:spPr>
    </xdr:pic>
  </etc:cellImage>
  <etc:cellImage>
    <xdr:pic>
      <xdr:nvPicPr>
        <xdr:cNvPr id="85" name="ID_60A259290C45425597D9AEA7B162F4C4" descr="8"/>
        <xdr:cNvPicPr/>
      </xdr:nvPicPr>
      <xdr:blipFill>
        <a:blip r:embed="rId140"/>
        <a:stretch>
          <a:fillRect/>
        </a:stretch>
      </xdr:blipFill>
      <xdr:spPr>
        <a:xfrm>
          <a:off x="0" y="0"/>
          <a:ext cx="10058400" cy="4376420"/>
        </a:xfrm>
        <a:prstGeom prst="rect">
          <a:avLst/>
        </a:prstGeom>
      </xdr:spPr>
    </xdr:pic>
  </etc:cellImage>
  <etc:cellImage>
    <xdr:pic>
      <xdr:nvPicPr>
        <xdr:cNvPr id="86" name="ID_6DF3E5707D3A479AA131C4A88BC712BF" descr="9"/>
        <xdr:cNvPicPr/>
      </xdr:nvPicPr>
      <xdr:blipFill>
        <a:blip r:embed="rId141"/>
        <a:stretch>
          <a:fillRect/>
        </a:stretch>
      </xdr:blipFill>
      <xdr:spPr>
        <a:xfrm>
          <a:off x="0" y="0"/>
          <a:ext cx="10058400" cy="4315460"/>
        </a:xfrm>
        <a:prstGeom prst="rect">
          <a:avLst/>
        </a:prstGeom>
      </xdr:spPr>
    </xdr:pic>
  </etc:cellImage>
  <etc:cellImage>
    <xdr:pic>
      <xdr:nvPicPr>
        <xdr:cNvPr id="92" name="ID_79E11442EB5E4535B1B9F688EB786E84" descr="10"/>
        <xdr:cNvPicPr/>
      </xdr:nvPicPr>
      <xdr:blipFill>
        <a:blip r:embed="rId142"/>
        <a:stretch>
          <a:fillRect/>
        </a:stretch>
      </xdr:blipFill>
      <xdr:spPr>
        <a:xfrm>
          <a:off x="0" y="0"/>
          <a:ext cx="10058400" cy="4575810"/>
        </a:xfrm>
        <a:prstGeom prst="rect">
          <a:avLst/>
        </a:prstGeom>
      </xdr:spPr>
    </xdr:pic>
  </etc:cellImage>
  <etc:cellImage>
    <xdr:pic>
      <xdr:nvPicPr>
        <xdr:cNvPr id="106" name="ID_0BA20D7E11204415A646626628F9CFD2" descr="11"/>
        <xdr:cNvPicPr/>
      </xdr:nvPicPr>
      <xdr:blipFill>
        <a:blip r:embed="rId143"/>
        <a:stretch>
          <a:fillRect/>
        </a:stretch>
      </xdr:blipFill>
      <xdr:spPr>
        <a:xfrm>
          <a:off x="0" y="0"/>
          <a:ext cx="10058400" cy="4748530"/>
        </a:xfrm>
        <a:prstGeom prst="rect">
          <a:avLst/>
        </a:prstGeom>
      </xdr:spPr>
    </xdr:pic>
  </etc:cellImage>
  <etc:cellImage>
    <xdr:pic>
      <xdr:nvPicPr>
        <xdr:cNvPr id="150" name="ID_F0083FD573AD4030A3DCD691A481209C" descr="13"/>
        <xdr:cNvPicPr/>
      </xdr:nvPicPr>
      <xdr:blipFill>
        <a:blip r:embed="rId144"/>
        <a:stretch>
          <a:fillRect/>
        </a:stretch>
      </xdr:blipFill>
      <xdr:spPr>
        <a:xfrm>
          <a:off x="0" y="0"/>
          <a:ext cx="10058400" cy="4525010"/>
        </a:xfrm>
        <a:prstGeom prst="rect">
          <a:avLst/>
        </a:prstGeom>
      </xdr:spPr>
    </xdr:pic>
  </etc:cellImage>
  <etc:cellImage>
    <xdr:pic>
      <xdr:nvPicPr>
        <xdr:cNvPr id="152" name="ID_DE038DE05BD040FF899DB92975B3A091" descr="15"/>
        <xdr:cNvPicPr/>
      </xdr:nvPicPr>
      <xdr:blipFill>
        <a:blip r:embed="rId145"/>
        <a:stretch>
          <a:fillRect/>
        </a:stretch>
      </xdr:blipFill>
      <xdr:spPr>
        <a:xfrm>
          <a:off x="0" y="0"/>
          <a:ext cx="10058400" cy="4448810"/>
        </a:xfrm>
        <a:prstGeom prst="rect">
          <a:avLst/>
        </a:prstGeom>
      </xdr:spPr>
    </xdr:pic>
  </etc:cellImage>
  <etc:cellImage>
    <xdr:pic>
      <xdr:nvPicPr>
        <xdr:cNvPr id="154" name="ID_6EC30BEBFEE248E09E36DC80B6E89EAC" descr="17"/>
        <xdr:cNvPicPr/>
      </xdr:nvPicPr>
      <xdr:blipFill>
        <a:blip r:embed="rId146"/>
        <a:stretch>
          <a:fillRect/>
        </a:stretch>
      </xdr:blipFill>
      <xdr:spPr>
        <a:xfrm>
          <a:off x="0" y="0"/>
          <a:ext cx="10058400" cy="5064125"/>
        </a:xfrm>
        <a:prstGeom prst="rect">
          <a:avLst/>
        </a:prstGeom>
      </xdr:spPr>
    </xdr:pic>
  </etc:cellImage>
  <etc:cellImage>
    <xdr:pic>
      <xdr:nvPicPr>
        <xdr:cNvPr id="155" name="ID_3120A10125B8402288234A9B7303430D" descr="18"/>
        <xdr:cNvPicPr/>
      </xdr:nvPicPr>
      <xdr:blipFill>
        <a:blip r:embed="rId147"/>
        <a:stretch>
          <a:fillRect/>
        </a:stretch>
      </xdr:blipFill>
      <xdr:spPr>
        <a:xfrm>
          <a:off x="0" y="0"/>
          <a:ext cx="10058400" cy="4699635"/>
        </a:xfrm>
        <a:prstGeom prst="rect">
          <a:avLst/>
        </a:prstGeom>
      </xdr:spPr>
    </xdr:pic>
  </etc:cellImage>
  <etc:cellImage>
    <xdr:pic>
      <xdr:nvPicPr>
        <xdr:cNvPr id="156" name="ID_E87F350A2207455D8C68B4A59D998E01" descr="19"/>
        <xdr:cNvPicPr/>
      </xdr:nvPicPr>
      <xdr:blipFill>
        <a:blip r:embed="rId148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57" name="ID_C861234084F4401B9D938C867331355C" descr="20"/>
        <xdr:cNvPicPr/>
      </xdr:nvPicPr>
      <xdr:blipFill>
        <a:blip r:embed="rId149"/>
        <a:stretch>
          <a:fillRect/>
        </a:stretch>
      </xdr:blipFill>
      <xdr:spPr>
        <a:xfrm>
          <a:off x="0" y="0"/>
          <a:ext cx="10058400" cy="4692650"/>
        </a:xfrm>
        <a:prstGeom prst="rect">
          <a:avLst/>
        </a:prstGeom>
      </xdr:spPr>
    </xdr:pic>
  </etc:cellImage>
  <etc:cellImage>
    <xdr:pic>
      <xdr:nvPicPr>
        <xdr:cNvPr id="158" name="ID_008B75945C9A4B22B2E2F00F006BCAC6" descr="21"/>
        <xdr:cNvPicPr/>
      </xdr:nvPicPr>
      <xdr:blipFill>
        <a:blip r:embed="rId150"/>
        <a:stretch>
          <a:fillRect/>
        </a:stretch>
      </xdr:blipFill>
      <xdr:spPr>
        <a:xfrm>
          <a:off x="0" y="0"/>
          <a:ext cx="10058400" cy="4807585"/>
        </a:xfrm>
        <a:prstGeom prst="rect">
          <a:avLst/>
        </a:prstGeom>
      </xdr:spPr>
    </xdr:pic>
  </etc:cellImage>
  <etc:cellImage>
    <xdr:pic>
      <xdr:nvPicPr>
        <xdr:cNvPr id="159" name="ID_60721439F02A49B79AEF5EED96966601" descr="22"/>
        <xdr:cNvPicPr/>
      </xdr:nvPicPr>
      <xdr:blipFill>
        <a:blip r:embed="rId151"/>
        <a:stretch>
          <a:fillRect/>
        </a:stretch>
      </xdr:blipFill>
      <xdr:spPr>
        <a:xfrm>
          <a:off x="0" y="0"/>
          <a:ext cx="10058400" cy="4234815"/>
        </a:xfrm>
        <a:prstGeom prst="rect">
          <a:avLst/>
        </a:prstGeom>
      </xdr:spPr>
    </xdr:pic>
  </etc:cellImage>
  <etc:cellImage>
    <xdr:pic>
      <xdr:nvPicPr>
        <xdr:cNvPr id="160" name="ID_C0E065CA46994FC6B7D6E7CC747A9FC1" descr="23"/>
        <xdr:cNvPicPr/>
      </xdr:nvPicPr>
      <xdr:blipFill>
        <a:blip r:embed="rId152"/>
        <a:stretch>
          <a:fillRect/>
        </a:stretch>
      </xdr:blipFill>
      <xdr:spPr>
        <a:xfrm>
          <a:off x="0" y="0"/>
          <a:ext cx="10058400" cy="4463415"/>
        </a:xfrm>
        <a:prstGeom prst="rect">
          <a:avLst/>
        </a:prstGeom>
      </xdr:spPr>
    </xdr:pic>
  </etc:cellImage>
  <etc:cellImage>
    <xdr:pic>
      <xdr:nvPicPr>
        <xdr:cNvPr id="161" name="ID_9EE87139EF584AA683D0C8014AB0A734" descr="24"/>
        <xdr:cNvPicPr/>
      </xdr:nvPicPr>
      <xdr:blipFill>
        <a:blip r:embed="rId153"/>
        <a:stretch>
          <a:fillRect/>
        </a:stretch>
      </xdr:blipFill>
      <xdr:spPr>
        <a:xfrm>
          <a:off x="0" y="0"/>
          <a:ext cx="10058400" cy="4741545"/>
        </a:xfrm>
        <a:prstGeom prst="rect">
          <a:avLst/>
        </a:prstGeom>
      </xdr:spPr>
    </xdr:pic>
  </etc:cellImage>
  <etc:cellImage>
    <xdr:pic>
      <xdr:nvPicPr>
        <xdr:cNvPr id="162" name="ID_CB3F671A06524358828F261DAFF47722" descr="25"/>
        <xdr:cNvPicPr/>
      </xdr:nvPicPr>
      <xdr:blipFill>
        <a:blip r:embed="rId154"/>
        <a:stretch>
          <a:fillRect/>
        </a:stretch>
      </xdr:blipFill>
      <xdr:spPr>
        <a:xfrm>
          <a:off x="0" y="0"/>
          <a:ext cx="10058400" cy="4875530"/>
        </a:xfrm>
        <a:prstGeom prst="rect">
          <a:avLst/>
        </a:prstGeom>
      </xdr:spPr>
    </xdr:pic>
  </etc:cellImage>
  <etc:cellImage>
    <xdr:pic>
      <xdr:nvPicPr>
        <xdr:cNvPr id="163" name="ID_1A4F0F9228064F5C8392C44EC616874A" descr="26"/>
        <xdr:cNvPicPr/>
      </xdr:nvPicPr>
      <xdr:blipFill>
        <a:blip r:embed="rId155"/>
        <a:stretch>
          <a:fillRect/>
        </a:stretch>
      </xdr:blipFill>
      <xdr:spPr>
        <a:xfrm>
          <a:off x="0" y="0"/>
          <a:ext cx="10058400" cy="4333240"/>
        </a:xfrm>
        <a:prstGeom prst="rect">
          <a:avLst/>
        </a:prstGeom>
      </xdr:spPr>
    </xdr:pic>
  </etc:cellImage>
  <etc:cellImage>
    <xdr:pic>
      <xdr:nvPicPr>
        <xdr:cNvPr id="164" name="ID_81B3CEF7AFBC40C6BBBCD5202281B109" descr="27"/>
        <xdr:cNvPicPr/>
      </xdr:nvPicPr>
      <xdr:blipFill>
        <a:blip r:embed="rId156"/>
        <a:stretch>
          <a:fillRect/>
        </a:stretch>
      </xdr:blipFill>
      <xdr:spPr>
        <a:xfrm>
          <a:off x="0" y="0"/>
          <a:ext cx="10058400" cy="4581525"/>
        </a:xfrm>
        <a:prstGeom prst="rect">
          <a:avLst/>
        </a:prstGeom>
      </xdr:spPr>
    </xdr:pic>
  </etc:cellImage>
  <etc:cellImage>
    <xdr:pic>
      <xdr:nvPicPr>
        <xdr:cNvPr id="165" name="ID_D6DA04F2B47C49DF9A44F6282534FE33" descr="28"/>
        <xdr:cNvPicPr/>
      </xdr:nvPicPr>
      <xdr:blipFill>
        <a:blip r:embed="rId157"/>
        <a:stretch>
          <a:fillRect/>
        </a:stretch>
      </xdr:blipFill>
      <xdr:spPr>
        <a:xfrm>
          <a:off x="0" y="0"/>
          <a:ext cx="10058400" cy="4762500"/>
        </a:xfrm>
        <a:prstGeom prst="rect">
          <a:avLst/>
        </a:prstGeom>
      </xdr:spPr>
    </xdr:pic>
  </etc:cellImage>
  <etc:cellImage>
    <xdr:pic>
      <xdr:nvPicPr>
        <xdr:cNvPr id="166" name="ID_8E8891AFCA784903A5DA726B1D60A178" descr="29"/>
        <xdr:cNvPicPr/>
      </xdr:nvPicPr>
      <xdr:blipFill>
        <a:blip r:embed="rId158"/>
        <a:stretch>
          <a:fillRect/>
        </a:stretch>
      </xdr:blipFill>
      <xdr:spPr>
        <a:xfrm>
          <a:off x="0" y="0"/>
          <a:ext cx="10058400" cy="4114800"/>
        </a:xfrm>
        <a:prstGeom prst="rect">
          <a:avLst/>
        </a:prstGeom>
      </xdr:spPr>
    </xdr:pic>
  </etc:cellImage>
  <etc:cellImage>
    <xdr:pic>
      <xdr:nvPicPr>
        <xdr:cNvPr id="167" name="ID_00E55E218C5B477A9839B51F10E2EA4F" descr="30"/>
        <xdr:cNvPicPr/>
      </xdr:nvPicPr>
      <xdr:blipFill>
        <a:blip r:embed="rId159"/>
        <a:stretch>
          <a:fillRect/>
        </a:stretch>
      </xdr:blipFill>
      <xdr:spPr>
        <a:xfrm>
          <a:off x="0" y="0"/>
          <a:ext cx="10058400" cy="4732655"/>
        </a:xfrm>
        <a:prstGeom prst="rect">
          <a:avLst/>
        </a:prstGeom>
      </xdr:spPr>
    </xdr:pic>
  </etc:cellImage>
  <etc:cellImage>
    <xdr:pic>
      <xdr:nvPicPr>
        <xdr:cNvPr id="168" name="ID_21BBF88BD48145B98A0FA8FC6E411FF4" descr="31"/>
        <xdr:cNvPicPr/>
      </xdr:nvPicPr>
      <xdr:blipFill>
        <a:blip r:embed="rId160"/>
        <a:stretch>
          <a:fillRect/>
        </a:stretch>
      </xdr:blipFill>
      <xdr:spPr>
        <a:xfrm>
          <a:off x="0" y="0"/>
          <a:ext cx="10058400" cy="4779645"/>
        </a:xfrm>
        <a:prstGeom prst="rect">
          <a:avLst/>
        </a:prstGeom>
      </xdr:spPr>
    </xdr:pic>
  </etc:cellImage>
  <etc:cellImage>
    <xdr:pic>
      <xdr:nvPicPr>
        <xdr:cNvPr id="170" name="ID_C0ECA4051F3F4B599BE80217889EF9F9" descr="33"/>
        <xdr:cNvPicPr/>
      </xdr:nvPicPr>
      <xdr:blipFill>
        <a:blip r:embed="rId161"/>
        <a:stretch>
          <a:fillRect/>
        </a:stretch>
      </xdr:blipFill>
      <xdr:spPr>
        <a:xfrm>
          <a:off x="0" y="0"/>
          <a:ext cx="10058400" cy="4890770"/>
        </a:xfrm>
        <a:prstGeom prst="rect">
          <a:avLst/>
        </a:prstGeom>
      </xdr:spPr>
    </xdr:pic>
  </etc:cellImage>
  <etc:cellImage>
    <xdr:pic>
      <xdr:nvPicPr>
        <xdr:cNvPr id="171" name="ID_F27975B92BD54D13887F6BC774E55F77" descr="34"/>
        <xdr:cNvPicPr/>
      </xdr:nvPicPr>
      <xdr:blipFill>
        <a:blip r:embed="rId162"/>
        <a:stretch>
          <a:fillRect/>
        </a:stretch>
      </xdr:blipFill>
      <xdr:spPr>
        <a:xfrm>
          <a:off x="0" y="0"/>
          <a:ext cx="10058400" cy="4310380"/>
        </a:xfrm>
        <a:prstGeom prst="rect">
          <a:avLst/>
        </a:prstGeom>
      </xdr:spPr>
    </xdr:pic>
  </etc:cellImage>
  <etc:cellImage>
    <xdr:pic>
      <xdr:nvPicPr>
        <xdr:cNvPr id="172" name="ID_EC16565AA7C045FAAA4CC6CE14472E1C" descr="32"/>
        <xdr:cNvPicPr/>
      </xdr:nvPicPr>
      <xdr:blipFill>
        <a:blip r:embed="rId148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73" name="ID_22FD5F5A44454CF2AB025B3FE6EA3ECB" descr="35"/>
        <xdr:cNvPicPr/>
      </xdr:nvPicPr>
      <xdr:blipFill>
        <a:blip r:embed="rId148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74" name="ID_BFBD7619CC7D4614B9A6C81E5D5B6B7F" descr="36"/>
        <xdr:cNvPicPr/>
      </xdr:nvPicPr>
      <xdr:blipFill>
        <a:blip r:embed="rId148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75" name="ID_3B7D39B3026D46F7B0938CAE6A012225" descr="37"/>
        <xdr:cNvPicPr/>
      </xdr:nvPicPr>
      <xdr:blipFill>
        <a:blip r:embed="rId163"/>
        <a:stretch>
          <a:fillRect/>
        </a:stretch>
      </xdr:blipFill>
      <xdr:spPr>
        <a:xfrm>
          <a:off x="0" y="0"/>
          <a:ext cx="10058400" cy="5184140"/>
        </a:xfrm>
        <a:prstGeom prst="rect">
          <a:avLst/>
        </a:prstGeom>
      </xdr:spPr>
    </xdr:pic>
  </etc:cellImage>
  <etc:cellImage>
    <xdr:pic>
      <xdr:nvPicPr>
        <xdr:cNvPr id="177" name="ID_643F98737DE54E2F98D108C5BA2FD098" descr="39"/>
        <xdr:cNvPicPr/>
      </xdr:nvPicPr>
      <xdr:blipFill>
        <a:blip r:embed="rId148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80" name="ID_07BBEB5BA2FF497A80AF4714A5AC1740" descr="42"/>
        <xdr:cNvPicPr/>
      </xdr:nvPicPr>
      <xdr:blipFill>
        <a:blip r:embed="rId164"/>
        <a:stretch>
          <a:fillRect/>
        </a:stretch>
      </xdr:blipFill>
      <xdr:spPr>
        <a:xfrm>
          <a:off x="0" y="0"/>
          <a:ext cx="10059035" cy="4349115"/>
        </a:xfrm>
        <a:prstGeom prst="rect">
          <a:avLst/>
        </a:prstGeom>
      </xdr:spPr>
    </xdr:pic>
  </etc:cellImage>
  <etc:cellImage>
    <xdr:pic>
      <xdr:nvPicPr>
        <xdr:cNvPr id="181" name="ID_B9BCCF74A82F4735BEA681C2727174E6" descr="43"/>
        <xdr:cNvPicPr/>
      </xdr:nvPicPr>
      <xdr:blipFill>
        <a:blip r:embed="rId165"/>
        <a:stretch>
          <a:fillRect/>
        </a:stretch>
      </xdr:blipFill>
      <xdr:spPr>
        <a:xfrm>
          <a:off x="0" y="0"/>
          <a:ext cx="10058400" cy="5201285"/>
        </a:xfrm>
        <a:prstGeom prst="rect">
          <a:avLst/>
        </a:prstGeom>
      </xdr:spPr>
    </xdr:pic>
  </etc:cellImage>
  <etc:cellImage>
    <xdr:pic>
      <xdr:nvPicPr>
        <xdr:cNvPr id="182" name="ID_FC95D50C1D3A427A86E9FF8B193385B3" descr="44"/>
        <xdr:cNvPicPr/>
      </xdr:nvPicPr>
      <xdr:blipFill>
        <a:blip r:embed="rId166"/>
        <a:stretch>
          <a:fillRect/>
        </a:stretch>
      </xdr:blipFill>
      <xdr:spPr>
        <a:xfrm>
          <a:off x="0" y="0"/>
          <a:ext cx="10058400" cy="4659630"/>
        </a:xfrm>
        <a:prstGeom prst="rect">
          <a:avLst/>
        </a:prstGeom>
      </xdr:spPr>
    </xdr:pic>
  </etc:cellImage>
  <etc:cellImage>
    <xdr:pic>
      <xdr:nvPicPr>
        <xdr:cNvPr id="183" name="ID_7497D4CD7CEE4C54A49E94D37357A5FD" descr="45"/>
        <xdr:cNvPicPr/>
      </xdr:nvPicPr>
      <xdr:blipFill>
        <a:blip r:embed="rId167"/>
        <a:stretch>
          <a:fillRect/>
        </a:stretch>
      </xdr:blipFill>
      <xdr:spPr>
        <a:xfrm>
          <a:off x="0" y="0"/>
          <a:ext cx="10058400" cy="4365625"/>
        </a:xfrm>
        <a:prstGeom prst="rect">
          <a:avLst/>
        </a:prstGeom>
      </xdr:spPr>
    </xdr:pic>
  </etc:cellImage>
  <etc:cellImage>
    <xdr:pic>
      <xdr:nvPicPr>
        <xdr:cNvPr id="184" name="ID_E93FC865CD654030B36348A9ECB53119" descr="46"/>
        <xdr:cNvPicPr/>
      </xdr:nvPicPr>
      <xdr:blipFill>
        <a:blip r:embed="rId168"/>
        <a:stretch>
          <a:fillRect/>
        </a:stretch>
      </xdr:blipFill>
      <xdr:spPr>
        <a:xfrm>
          <a:off x="0" y="0"/>
          <a:ext cx="10058400" cy="4099560"/>
        </a:xfrm>
        <a:prstGeom prst="rect">
          <a:avLst/>
        </a:prstGeom>
      </xdr:spPr>
    </xdr:pic>
  </etc:cellImage>
  <etc:cellImage>
    <xdr:pic>
      <xdr:nvPicPr>
        <xdr:cNvPr id="185" name="ID_5B67C3D3B49E4E17A2E168B31DB22E29" descr="47"/>
        <xdr:cNvPicPr/>
      </xdr:nvPicPr>
      <xdr:blipFill>
        <a:blip r:embed="rId169"/>
        <a:stretch>
          <a:fillRect/>
        </a:stretch>
      </xdr:blipFill>
      <xdr:spPr>
        <a:xfrm>
          <a:off x="0" y="0"/>
          <a:ext cx="10058400" cy="4231640"/>
        </a:xfrm>
        <a:prstGeom prst="rect">
          <a:avLst/>
        </a:prstGeom>
      </xdr:spPr>
    </xdr:pic>
  </etc:cellImage>
  <etc:cellImage>
    <xdr:pic>
      <xdr:nvPicPr>
        <xdr:cNvPr id="186" name="ID_9A67617A706D4166ABBDD68361050244" descr="50"/>
        <xdr:cNvPicPr/>
      </xdr:nvPicPr>
      <xdr:blipFill>
        <a:blip r:embed="rId170"/>
        <a:stretch>
          <a:fillRect/>
        </a:stretch>
      </xdr:blipFill>
      <xdr:spPr>
        <a:xfrm>
          <a:off x="0" y="0"/>
          <a:ext cx="10058400" cy="4834255"/>
        </a:xfrm>
        <a:prstGeom prst="rect">
          <a:avLst/>
        </a:prstGeom>
      </xdr:spPr>
    </xdr:pic>
  </etc:cellImage>
  <etc:cellImage>
    <xdr:pic>
      <xdr:nvPicPr>
        <xdr:cNvPr id="187" name="ID_66259312266F4A0F8ED1D2B65FCB253D" descr="51"/>
        <xdr:cNvPicPr/>
      </xdr:nvPicPr>
      <xdr:blipFill>
        <a:blip r:embed="rId171"/>
        <a:stretch>
          <a:fillRect/>
        </a:stretch>
      </xdr:blipFill>
      <xdr:spPr>
        <a:xfrm>
          <a:off x="0" y="0"/>
          <a:ext cx="10059035" cy="4384040"/>
        </a:xfrm>
        <a:prstGeom prst="rect">
          <a:avLst/>
        </a:prstGeom>
      </xdr:spPr>
    </xdr:pic>
  </etc:cellImage>
  <etc:cellImage>
    <xdr:pic>
      <xdr:nvPicPr>
        <xdr:cNvPr id="169" name="ID_8816679AE75F4E07901254FA90945AAD" descr="52"/>
        <xdr:cNvPicPr/>
      </xdr:nvPicPr>
      <xdr:blipFill>
        <a:blip r:embed="rId172"/>
        <a:stretch>
          <a:fillRect/>
        </a:stretch>
      </xdr:blipFill>
      <xdr:spPr>
        <a:xfrm>
          <a:off x="0" y="0"/>
          <a:ext cx="10058400" cy="5093335"/>
        </a:xfrm>
        <a:prstGeom prst="rect">
          <a:avLst/>
        </a:prstGeom>
      </xdr:spPr>
    </xdr:pic>
  </etc:cellImage>
  <etc:cellImage>
    <xdr:pic>
      <xdr:nvPicPr>
        <xdr:cNvPr id="190" name="ID_DE6A07FAB0794147BCB657F4BF743E19" descr="53"/>
        <xdr:cNvPicPr/>
      </xdr:nvPicPr>
      <xdr:blipFill>
        <a:blip r:embed="rId173"/>
        <a:stretch>
          <a:fillRect/>
        </a:stretch>
      </xdr:blipFill>
      <xdr:spPr>
        <a:xfrm>
          <a:off x="0" y="0"/>
          <a:ext cx="10058400" cy="5011420"/>
        </a:xfrm>
        <a:prstGeom prst="rect">
          <a:avLst/>
        </a:prstGeom>
      </xdr:spPr>
    </xdr:pic>
  </etc:cellImage>
  <etc:cellImage>
    <xdr:pic>
      <xdr:nvPicPr>
        <xdr:cNvPr id="191" name="ID_CB39CA4C27334A258D71797027FBABE9" descr="54"/>
        <xdr:cNvPicPr/>
      </xdr:nvPicPr>
      <xdr:blipFill>
        <a:blip r:embed="rId174"/>
        <a:stretch>
          <a:fillRect/>
        </a:stretch>
      </xdr:blipFill>
      <xdr:spPr>
        <a:xfrm>
          <a:off x="0" y="0"/>
          <a:ext cx="10058400" cy="5036820"/>
        </a:xfrm>
        <a:prstGeom prst="rect">
          <a:avLst/>
        </a:prstGeom>
      </xdr:spPr>
    </xdr:pic>
  </etc:cellImage>
  <etc:cellImage>
    <xdr:pic>
      <xdr:nvPicPr>
        <xdr:cNvPr id="192" name="ID_9345FEBF0019474787D92C2AF397EF33" descr="55"/>
        <xdr:cNvPicPr/>
      </xdr:nvPicPr>
      <xdr:blipFill>
        <a:blip r:embed="rId175"/>
        <a:stretch>
          <a:fillRect/>
        </a:stretch>
      </xdr:blipFill>
      <xdr:spPr>
        <a:xfrm>
          <a:off x="0" y="0"/>
          <a:ext cx="10058400" cy="5048250"/>
        </a:xfrm>
        <a:prstGeom prst="rect">
          <a:avLst/>
        </a:prstGeom>
      </xdr:spPr>
    </xdr:pic>
  </etc:cellImage>
  <etc:cellImage>
    <xdr:pic>
      <xdr:nvPicPr>
        <xdr:cNvPr id="193" name="ID_4FB3DB1C97E841B1BDAB1ED10F4F3722" descr="56"/>
        <xdr:cNvPicPr/>
      </xdr:nvPicPr>
      <xdr:blipFill>
        <a:blip r:embed="rId176"/>
        <a:stretch>
          <a:fillRect/>
        </a:stretch>
      </xdr:blipFill>
      <xdr:spPr>
        <a:xfrm>
          <a:off x="0" y="0"/>
          <a:ext cx="10058400" cy="4984750"/>
        </a:xfrm>
        <a:prstGeom prst="rect">
          <a:avLst/>
        </a:prstGeom>
      </xdr:spPr>
    </xdr:pic>
  </etc:cellImage>
  <etc:cellImage>
    <xdr:pic>
      <xdr:nvPicPr>
        <xdr:cNvPr id="195" name="ID_A43E41D38D6A4F1DB00DBDF06B5ADCFD" descr="57"/>
        <xdr:cNvPicPr/>
      </xdr:nvPicPr>
      <xdr:blipFill>
        <a:blip r:embed="rId177"/>
        <a:stretch>
          <a:fillRect/>
        </a:stretch>
      </xdr:blipFill>
      <xdr:spPr>
        <a:xfrm>
          <a:off x="0" y="0"/>
          <a:ext cx="10058400" cy="4949825"/>
        </a:xfrm>
        <a:prstGeom prst="rect">
          <a:avLst/>
        </a:prstGeom>
      </xdr:spPr>
    </xdr:pic>
  </etc:cellImage>
  <etc:cellImage>
    <xdr:pic>
      <xdr:nvPicPr>
        <xdr:cNvPr id="196" name="ID_1D08A9E7BA61468489C5D01ABB3C9C19" descr="58"/>
        <xdr:cNvPicPr/>
      </xdr:nvPicPr>
      <xdr:blipFill>
        <a:blip r:embed="rId178"/>
        <a:stretch>
          <a:fillRect/>
        </a:stretch>
      </xdr:blipFill>
      <xdr:spPr>
        <a:xfrm>
          <a:off x="0" y="0"/>
          <a:ext cx="10058400" cy="4792345"/>
        </a:xfrm>
        <a:prstGeom prst="rect">
          <a:avLst/>
        </a:prstGeom>
      </xdr:spPr>
    </xdr:pic>
  </etc:cellImage>
  <etc:cellImage>
    <xdr:pic>
      <xdr:nvPicPr>
        <xdr:cNvPr id="197" name="ID_C5E57C48027C464FA3F7F1D62BD93647" descr="60"/>
        <xdr:cNvPicPr/>
      </xdr:nvPicPr>
      <xdr:blipFill>
        <a:blip r:embed="rId179"/>
        <a:stretch>
          <a:fillRect/>
        </a:stretch>
      </xdr:blipFill>
      <xdr:spPr>
        <a:xfrm>
          <a:off x="0" y="0"/>
          <a:ext cx="10058400" cy="4637405"/>
        </a:xfrm>
        <a:prstGeom prst="rect">
          <a:avLst/>
        </a:prstGeom>
      </xdr:spPr>
    </xdr:pic>
  </etc:cellImage>
  <etc:cellImage>
    <xdr:pic>
      <xdr:nvPicPr>
        <xdr:cNvPr id="194" name="ID_4788CBB3AA16459FB8686FF8B3E0669A" descr="61"/>
        <xdr:cNvPicPr/>
      </xdr:nvPicPr>
      <xdr:blipFill>
        <a:blip r:embed="rId180"/>
        <a:stretch>
          <a:fillRect/>
        </a:stretch>
      </xdr:blipFill>
      <xdr:spPr>
        <a:xfrm>
          <a:off x="0" y="0"/>
          <a:ext cx="10058400" cy="5048250"/>
        </a:xfrm>
        <a:prstGeom prst="rect">
          <a:avLst/>
        </a:prstGeom>
      </xdr:spPr>
    </xdr:pic>
  </etc:cellImage>
  <etc:cellImage>
    <xdr:pic>
      <xdr:nvPicPr>
        <xdr:cNvPr id="198" name="ID_53537E3777D3474D9E7840F4FCAE07C8" descr="62"/>
        <xdr:cNvPicPr/>
      </xdr:nvPicPr>
      <xdr:blipFill>
        <a:blip r:embed="rId181"/>
        <a:stretch>
          <a:fillRect/>
        </a:stretch>
      </xdr:blipFill>
      <xdr:spPr>
        <a:xfrm>
          <a:off x="0" y="0"/>
          <a:ext cx="10059035" cy="4810760"/>
        </a:xfrm>
        <a:prstGeom prst="rect">
          <a:avLst/>
        </a:prstGeom>
      </xdr:spPr>
    </xdr:pic>
  </etc:cellImage>
  <etc:cellImage>
    <xdr:pic>
      <xdr:nvPicPr>
        <xdr:cNvPr id="199" name="ID_8E065CECED7643B5BF03825081FD4EE7" descr="65"/>
        <xdr:cNvPicPr/>
      </xdr:nvPicPr>
      <xdr:blipFill>
        <a:blip r:embed="rId182"/>
        <a:stretch>
          <a:fillRect/>
        </a:stretch>
      </xdr:blipFill>
      <xdr:spPr>
        <a:xfrm>
          <a:off x="0" y="0"/>
          <a:ext cx="10059035" cy="4824095"/>
        </a:xfrm>
        <a:prstGeom prst="rect">
          <a:avLst/>
        </a:prstGeom>
      </xdr:spPr>
    </xdr:pic>
  </etc:cellImage>
  <etc:cellImage>
    <xdr:pic>
      <xdr:nvPicPr>
        <xdr:cNvPr id="200" name="ID_01E3427EE1094669B7483E3FAB6560D0" descr="73"/>
        <xdr:cNvPicPr/>
      </xdr:nvPicPr>
      <xdr:blipFill>
        <a:blip r:embed="rId183"/>
        <a:stretch>
          <a:fillRect/>
        </a:stretch>
      </xdr:blipFill>
      <xdr:spPr>
        <a:xfrm>
          <a:off x="0" y="0"/>
          <a:ext cx="10058400" cy="4767580"/>
        </a:xfrm>
        <a:prstGeom prst="rect">
          <a:avLst/>
        </a:prstGeom>
      </xdr:spPr>
    </xdr:pic>
  </etc:cellImage>
  <etc:cellImage>
    <xdr:pic>
      <xdr:nvPicPr>
        <xdr:cNvPr id="201" name="ID_7D9E8133C25B41FB9B389C098B12A577" descr="70"/>
        <xdr:cNvPicPr/>
      </xdr:nvPicPr>
      <xdr:blipFill>
        <a:blip r:embed="rId184"/>
        <a:stretch>
          <a:fillRect/>
        </a:stretch>
      </xdr:blipFill>
      <xdr:spPr>
        <a:xfrm>
          <a:off x="0" y="0"/>
          <a:ext cx="10058400" cy="4757420"/>
        </a:xfrm>
        <a:prstGeom prst="rect">
          <a:avLst/>
        </a:prstGeom>
      </xdr:spPr>
    </xdr:pic>
  </etc:cellImage>
  <etc:cellImage>
    <xdr:pic>
      <xdr:nvPicPr>
        <xdr:cNvPr id="202" name="ID_A3C6B21065D84051B66CCC0673D9698D" descr="66"/>
        <xdr:cNvPicPr/>
      </xdr:nvPicPr>
      <xdr:blipFill>
        <a:blip r:embed="rId185"/>
        <a:stretch>
          <a:fillRect/>
        </a:stretch>
      </xdr:blipFill>
      <xdr:spPr>
        <a:xfrm>
          <a:off x="0" y="0"/>
          <a:ext cx="10058400" cy="4973320"/>
        </a:xfrm>
        <a:prstGeom prst="rect">
          <a:avLst/>
        </a:prstGeom>
      </xdr:spPr>
    </xdr:pic>
  </etc:cellImage>
  <etc:cellImage>
    <xdr:pic>
      <xdr:nvPicPr>
        <xdr:cNvPr id="203" name="ID_108BCADE5CBE456ABAA8B45E52DF9C6A" descr="67"/>
        <xdr:cNvPicPr/>
      </xdr:nvPicPr>
      <xdr:blipFill>
        <a:blip r:embed="rId185"/>
        <a:stretch>
          <a:fillRect/>
        </a:stretch>
      </xdr:blipFill>
      <xdr:spPr>
        <a:xfrm>
          <a:off x="0" y="0"/>
          <a:ext cx="10058400" cy="4973320"/>
        </a:xfrm>
        <a:prstGeom prst="rect">
          <a:avLst/>
        </a:prstGeom>
      </xdr:spPr>
    </xdr:pic>
  </etc:cellImage>
  <etc:cellImage>
    <xdr:pic>
      <xdr:nvPicPr>
        <xdr:cNvPr id="204" name="ID_7D4E659472A142FA87CB0EE5B1D7B768" descr="71"/>
        <xdr:cNvPicPr/>
      </xdr:nvPicPr>
      <xdr:blipFill>
        <a:blip r:embed="rId186"/>
        <a:stretch>
          <a:fillRect/>
        </a:stretch>
      </xdr:blipFill>
      <xdr:spPr>
        <a:xfrm>
          <a:off x="0" y="0"/>
          <a:ext cx="10058400" cy="5012055"/>
        </a:xfrm>
        <a:prstGeom prst="rect">
          <a:avLst/>
        </a:prstGeom>
      </xdr:spPr>
    </xdr:pic>
  </etc:cellImage>
  <etc:cellImage>
    <xdr:pic>
      <xdr:nvPicPr>
        <xdr:cNvPr id="205" name="ID_5127D6CDF72C4A69BACC897A12F532C1" descr="72"/>
        <xdr:cNvPicPr/>
      </xdr:nvPicPr>
      <xdr:blipFill>
        <a:blip r:embed="rId187"/>
        <a:stretch>
          <a:fillRect/>
        </a:stretch>
      </xdr:blipFill>
      <xdr:spPr>
        <a:xfrm>
          <a:off x="0" y="0"/>
          <a:ext cx="10058400" cy="5001260"/>
        </a:xfrm>
        <a:prstGeom prst="rect">
          <a:avLst/>
        </a:prstGeom>
      </xdr:spPr>
    </xdr:pic>
  </etc:cellImage>
  <etc:cellImage>
    <xdr:pic>
      <xdr:nvPicPr>
        <xdr:cNvPr id="206" name="ID_CED9D2E53F77426C80EC5D2E1027EEEA" descr="63"/>
        <xdr:cNvPicPr/>
      </xdr:nvPicPr>
      <xdr:blipFill>
        <a:blip r:embed="rId188"/>
        <a:stretch>
          <a:fillRect/>
        </a:stretch>
      </xdr:blipFill>
      <xdr:spPr>
        <a:xfrm>
          <a:off x="0" y="0"/>
          <a:ext cx="10058400" cy="4641215"/>
        </a:xfrm>
        <a:prstGeom prst="rect">
          <a:avLst/>
        </a:prstGeom>
      </xdr:spPr>
    </xdr:pic>
  </etc:cellImage>
  <etc:cellImage>
    <xdr:pic>
      <xdr:nvPicPr>
        <xdr:cNvPr id="207" name="ID_89F9CC24409F46288ACB3665AF68367C" descr="64"/>
        <xdr:cNvPicPr/>
      </xdr:nvPicPr>
      <xdr:blipFill>
        <a:blip r:embed="rId188"/>
        <a:stretch>
          <a:fillRect/>
        </a:stretch>
      </xdr:blipFill>
      <xdr:spPr>
        <a:xfrm>
          <a:off x="0" y="0"/>
          <a:ext cx="10058400" cy="4641215"/>
        </a:xfrm>
        <a:prstGeom prst="rect">
          <a:avLst/>
        </a:prstGeom>
      </xdr:spPr>
    </xdr:pic>
  </etc:cellImage>
  <etc:cellImage>
    <xdr:pic>
      <xdr:nvPicPr>
        <xdr:cNvPr id="208" name="ID_D92E9340885547499DA3676AFF58D545" descr="69"/>
        <xdr:cNvPicPr/>
      </xdr:nvPicPr>
      <xdr:blipFill>
        <a:blip r:embed="rId189"/>
        <a:stretch>
          <a:fillRect/>
        </a:stretch>
      </xdr:blipFill>
      <xdr:spPr>
        <a:xfrm>
          <a:off x="0" y="0"/>
          <a:ext cx="10058400" cy="4599940"/>
        </a:xfrm>
        <a:prstGeom prst="rect">
          <a:avLst/>
        </a:prstGeom>
      </xdr:spPr>
    </xdr:pic>
  </etc:cellImage>
  <etc:cellImage>
    <xdr:pic>
      <xdr:nvPicPr>
        <xdr:cNvPr id="209" name="ID_B0B9EEC9401541828464D98436D9395C" descr="38"/>
        <xdr:cNvPicPr/>
      </xdr:nvPicPr>
      <xdr:blipFill>
        <a:blip r:embed="rId190"/>
        <a:stretch>
          <a:fillRect/>
        </a:stretch>
      </xdr:blipFill>
      <xdr:spPr>
        <a:xfrm>
          <a:off x="0" y="0"/>
          <a:ext cx="10058400" cy="4495800"/>
        </a:xfrm>
        <a:prstGeom prst="rect">
          <a:avLst/>
        </a:prstGeom>
      </xdr:spPr>
    </xdr:pic>
  </etc:cellImage>
  <etc:cellImage>
    <xdr:pic>
      <xdr:nvPicPr>
        <xdr:cNvPr id="210" name="ID_08BC4114F64045FE9424EA4BF8CB70BE" descr="41"/>
        <xdr:cNvPicPr/>
      </xdr:nvPicPr>
      <xdr:blipFill>
        <a:blip r:embed="rId191"/>
        <a:stretch>
          <a:fillRect/>
        </a:stretch>
      </xdr:blipFill>
      <xdr:spPr>
        <a:xfrm>
          <a:off x="0" y="0"/>
          <a:ext cx="10058400" cy="4794885"/>
        </a:xfrm>
        <a:prstGeom prst="rect">
          <a:avLst/>
        </a:prstGeom>
      </xdr:spPr>
    </xdr:pic>
  </etc:cellImage>
  <etc:cellImage>
    <xdr:pic>
      <xdr:nvPicPr>
        <xdr:cNvPr id="211" name="ID_BAB13647FF9E4636B246C8F126ACA27E" descr="59"/>
        <xdr:cNvPicPr/>
      </xdr:nvPicPr>
      <xdr:blipFill>
        <a:blip r:embed="rId192"/>
        <a:stretch>
          <a:fillRect/>
        </a:stretch>
      </xdr:blipFill>
      <xdr:spPr>
        <a:xfrm>
          <a:off x="0" y="0"/>
          <a:ext cx="10058400" cy="4779645"/>
        </a:xfrm>
        <a:prstGeom prst="rect">
          <a:avLst/>
        </a:prstGeom>
      </xdr:spPr>
    </xdr:pic>
  </etc:cellImage>
  <etc:cellImage>
    <xdr:pic>
      <xdr:nvPicPr>
        <xdr:cNvPr id="212" name="ID_9A4F804036FF440CB87BC92CE0005175" descr="40"/>
        <xdr:cNvPicPr/>
      </xdr:nvPicPr>
      <xdr:blipFill>
        <a:blip r:embed="rId193"/>
        <a:stretch>
          <a:fillRect/>
        </a:stretch>
      </xdr:blipFill>
      <xdr:spPr>
        <a:xfrm>
          <a:off x="0" y="0"/>
          <a:ext cx="10058400" cy="4968240"/>
        </a:xfrm>
        <a:prstGeom prst="rect">
          <a:avLst/>
        </a:prstGeom>
      </xdr:spPr>
    </xdr:pic>
  </etc:cellImage>
  <etc:cellImage>
    <xdr:pic>
      <xdr:nvPicPr>
        <xdr:cNvPr id="213" name="ID_E1581459D8E04396B11FD004C3E6AFAF" descr="50"/>
        <xdr:cNvPicPr/>
      </xdr:nvPicPr>
      <xdr:blipFill>
        <a:blip r:embed="rId194"/>
        <a:stretch>
          <a:fillRect/>
        </a:stretch>
      </xdr:blipFill>
      <xdr:spPr>
        <a:xfrm>
          <a:off x="0" y="0"/>
          <a:ext cx="10058400" cy="4521835"/>
        </a:xfrm>
        <a:prstGeom prst="rect">
          <a:avLst/>
        </a:prstGeom>
      </xdr:spPr>
    </xdr:pic>
  </etc:cellImage>
  <etc:cellImage>
    <xdr:pic>
      <xdr:nvPicPr>
        <xdr:cNvPr id="214" name="ID_D4024A56EFAC423F8605B12E3DB92C52" descr="51"/>
        <xdr:cNvPicPr/>
      </xdr:nvPicPr>
      <xdr:blipFill>
        <a:blip r:embed="rId195"/>
        <a:stretch>
          <a:fillRect/>
        </a:stretch>
      </xdr:blipFill>
      <xdr:spPr>
        <a:xfrm>
          <a:off x="0" y="0"/>
          <a:ext cx="10058400" cy="4582795"/>
        </a:xfrm>
        <a:prstGeom prst="rect">
          <a:avLst/>
        </a:prstGeom>
      </xdr:spPr>
    </xdr:pic>
  </etc:cellImage>
  <etc:cellImage>
    <xdr:pic>
      <xdr:nvPicPr>
        <xdr:cNvPr id="215" name="ID_827971F6677947819C14577D52CCAE23" descr="12"/>
        <xdr:cNvPicPr/>
      </xdr:nvPicPr>
      <xdr:blipFill>
        <a:blip r:embed="rId196"/>
        <a:stretch>
          <a:fillRect/>
        </a:stretch>
      </xdr:blipFill>
      <xdr:spPr>
        <a:xfrm>
          <a:off x="0" y="0"/>
          <a:ext cx="10058400" cy="4154170"/>
        </a:xfrm>
        <a:prstGeom prst="rect">
          <a:avLst/>
        </a:prstGeom>
      </xdr:spPr>
    </xdr:pic>
  </etc:cellImage>
  <etc:cellImage>
    <xdr:pic>
      <xdr:nvPicPr>
        <xdr:cNvPr id="216" name="ID_26BA2DDEEC5D48BB95DAE76FD3472388" descr="14"/>
        <xdr:cNvPicPr/>
      </xdr:nvPicPr>
      <xdr:blipFill>
        <a:blip r:embed="rId197"/>
        <a:stretch>
          <a:fillRect/>
        </a:stretch>
      </xdr:blipFill>
      <xdr:spPr>
        <a:xfrm>
          <a:off x="0" y="0"/>
          <a:ext cx="10058400" cy="4551680"/>
        </a:xfrm>
        <a:prstGeom prst="rect">
          <a:avLst/>
        </a:prstGeom>
      </xdr:spPr>
    </xdr:pic>
  </etc:cellImage>
  <etc:cellImage>
    <xdr:pic>
      <xdr:nvPicPr>
        <xdr:cNvPr id="217" name="ID_63309AE6279B4EDB8F1FEF27D7BE4D62" descr="16"/>
        <xdr:cNvPicPr/>
      </xdr:nvPicPr>
      <xdr:blipFill>
        <a:blip r:embed="rId198"/>
        <a:stretch>
          <a:fillRect/>
        </a:stretch>
      </xdr:blipFill>
      <xdr:spPr>
        <a:xfrm>
          <a:off x="0" y="0"/>
          <a:ext cx="10058400" cy="4686935"/>
        </a:xfrm>
        <a:prstGeom prst="rect">
          <a:avLst/>
        </a:prstGeom>
      </xdr:spPr>
    </xdr:pic>
  </etc:cellImage>
  <etc:cellImage>
    <xdr:pic>
      <xdr:nvPicPr>
        <xdr:cNvPr id="218" name="ID_54D9D8485CAE4CD1B7E4A1222D898D79" descr="68"/>
        <xdr:cNvPicPr/>
      </xdr:nvPicPr>
      <xdr:blipFill>
        <a:blip r:embed="rId199"/>
        <a:stretch>
          <a:fillRect/>
        </a:stretch>
      </xdr:blipFill>
      <xdr:spPr>
        <a:xfrm>
          <a:off x="0" y="0"/>
          <a:ext cx="10058400" cy="499554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<sst xmlns="http://schemas.openxmlformats.org/spreadsheetml/2006/main" count="666" uniqueCount="355">
  <si>
    <t>Questioni_id</t>
  </si>
  <si>
    <t>Question</t>
  </si>
  <si>
    <t>Img_id</t>
  </si>
  <si>
    <t>Img_cap</t>
  </si>
  <si>
    <t>Text</t>
  </si>
  <si>
    <t>Process_ques1</t>
  </si>
  <si>
    <t>Process_ans1</t>
  </si>
  <si>
    <t>Process_ques2</t>
  </si>
  <si>
    <t>Process_ans2</t>
  </si>
  <si>
    <t>Process_ques3</t>
  </si>
  <si>
    <t>Process_ans3</t>
  </si>
  <si>
    <t>Passage</t>
  </si>
  <si>
    <t>Passage_ori</t>
  </si>
  <si>
    <t>Score</t>
  </si>
  <si>
    <t>Appraise</t>
  </si>
  <si>
    <t>Appr</t>
  </si>
  <si>
    <t>Passage_one</t>
  </si>
  <si>
    <t>Score_one</t>
  </si>
  <si>
    <t>Passage_two</t>
  </si>
  <si>
    <t>Score_two</t>
  </si>
  <si>
    <t>Passage_three</t>
  </si>
  <si>
    <t>Score_three</t>
  </si>
  <si>
    <t>春天来了！仔细观察图片，把你观察到的内容用一段话写下来，也可以写一些你在春天的发现和感受。</t>
  </si>
  <si>
    <t>春游放风筝</t>
  </si>
  <si>
    <t>春天到了，春回大地，万物复苏，绿色又回归了大地，小草探出了脑袋，小鸟叽叽喳喳的叫着，小花也开心的笑着。我和我的三个小朋友一起在田野里放风筝，我们一边跑着一边把风筝放起来。但是我们放的风筝一般很难放得很高。后来，我们找来了大人帮忙，在大人得帮助下，我们得风筝高高得飞了起来。我和我的朋友们看着自己放起来的风筝，一边跑，一边笑。大家都非常开心，在傍晚的时候我们回家了，我们之后还会一起放风筝。</t>
  </si>
  <si>
    <t>春天来了！春天来了！春天来了！孩子们高兴得奔向田野去放风筝。他们发现早开得野花一朵两朵。小草一根两根，还发现大雁都飞回来了！</t>
  </si>
  <si>
    <t>画面描述比较准确，内容一般，事件构想一般，故事叙述可以，内容可以，标点使用正确</t>
  </si>
  <si>
    <t>4 3 3 3 4</t>
  </si>
  <si>
    <t>春天来了！春天来了！春天来了</t>
  </si>
  <si>
    <t>孩子们高兴得奔向田野去放风筝。</t>
  </si>
  <si>
    <t>他们发现早开得野花一朵两朵。小草一根两根，还发现大雁都飞回来了！</t>
  </si>
  <si>
    <t>春天，公园里得小草绿油油得像绿地毯，野花开的五颜六色得，小鸟开心得唱着歌，天空得云，洁白如雪。小朋友们穿上了短袖、短裙.</t>
  </si>
  <si>
    <t>3 2 3 3 4</t>
  </si>
  <si>
    <t>春天，</t>
  </si>
  <si>
    <t>公园里得小草绿油油得像绿地毯，野花开的五颜六色得，小鸟开心得唱着歌，天空得云，洁白如雪。</t>
  </si>
  <si>
    <t>小朋友们穿上了短袖、短裙.</t>
  </si>
  <si>
    <t>周末得下午，我和我的小伙伴在公园里玩。小鸟在蓝蓝的天空中自由得飞翔，小草和小花都开了。第一位小朋友在玩沙子，第二位小朋友在放风筝，第三位小朋友在想怎么样把风筝发放起来。</t>
  </si>
  <si>
    <t>2 3 3 3 3</t>
  </si>
  <si>
    <t>周末得下午，我和我的小伙伴在公园里玩</t>
  </si>
  <si>
    <t>小鸟在蓝蓝的天空中自由得飞翔，小草和小花都开了。第一位小朋友在玩沙子，第二位小朋友在放风筝，</t>
  </si>
  <si>
    <t>第三位小朋友在想怎么样把风筝发放起来。</t>
  </si>
  <si>
    <t>春天来了！春天来了！孩子们高兴得奔向田野去放风筝。他们发现早开得野花一朵两朵，还发现大雁都飞回来了！一个个高兴得欢呼着：“春天来了”</t>
  </si>
  <si>
    <t>画面描述一般，内容比较丰富，事件构想合理，故事叙述较一般，内容很一般，标点使用一般</t>
  </si>
  <si>
    <t>5 4 5 4 4</t>
  </si>
  <si>
    <t>春天来了！春天来了！孩子们高兴得奔向田野去放风筝</t>
  </si>
  <si>
    <t>他们发现早开得野花一朵两朵，还发现大雁都飞回来了！</t>
  </si>
  <si>
    <t>一个个高兴得欢呼着：“春天来了”</t>
  </si>
  <si>
    <t>春天的田野里，小草翠绿翠绿得，野花开了，小鸟晴朗得天空自由自在得飞。三个小朋友在一起玩耍，又的在放风筝，又的在玩沙子。下午，他们都回家了。</t>
  </si>
  <si>
    <t>天的田野里，小草翠绿翠绿得，野花开了，小鸟晴朗得天空自由自在得飞</t>
  </si>
  <si>
    <t>三个小朋友在一起玩耍，又的在放风筝，又的在玩沙子。</t>
  </si>
  <si>
    <t>下午，他们都回家了。</t>
  </si>
  <si>
    <t>周末的下午，我和我的好伙伴来到公园放风筝。小鸟飞来飞去，路边的野花一大片一大片的。今天是有趣的一天。</t>
  </si>
  <si>
    <t>2 2 3 3 4</t>
  </si>
  <si>
    <t>周末的下午，我和我的好伙伴来到公园放风筝。</t>
  </si>
  <si>
    <t>小鸟飞来飞去，路边的野花一大片一大片的。</t>
  </si>
  <si>
    <t>今天是有趣的一天。</t>
  </si>
  <si>
    <t>春天来了，三个小朋友说好一起到公园里玩，小红拿着风筝奔跑想把风筝飞上天玩，军军在沙子里垒起了一座城堡，在远处看就像三个小朋友在碧绿的草地上玩，小鸟从北方飞回来了。</t>
  </si>
  <si>
    <t>4 2 2 3 2</t>
  </si>
  <si>
    <t>春天来了，三个小朋友说好一起到公园里玩</t>
  </si>
  <si>
    <t>小红拿着风筝奔跑想把风筝飞上天玩，军军在沙子里垒起了一座城堡，</t>
  </si>
  <si>
    <t>远处看就像三个小朋友在碧绿的草地上玩，小鸟从北方飞回来了。</t>
  </si>
  <si>
    <t>蓝蓝的天空飘着白云，小鸟在天空自由飞翔。小草从地下弹出头，就像铺了一层绿幽幽的地毯。早开的野花一朵两朵，那是春天的眼睛，这个小女孩跑着想让风筝飞的更高。另一个小男孩在那这风筝，另一个小男孩在堆沙堡。</t>
  </si>
  <si>
    <t>5 4 3 4 5</t>
  </si>
  <si>
    <t>蓝蓝的天空飘着白云，小鸟在天空自由飞翔。小草从地下弹出头，就像铺了一层绿幽幽的地毯。早开的野花一朵两朵，那是春天的眼睛</t>
  </si>
  <si>
    <t>这个小女孩跑着想让风筝飞的更高。另一个小男孩在那这风筝，另一个小男孩在堆沙堡。</t>
  </si>
  <si>
    <t>早开的野花一朵两朵，那是春天的眼睛，</t>
  </si>
  <si>
    <t>春天来了，小鸟在天空自由的飞，小草从地下探出头来，远远望去，像一条绿色地毯，云一朵两朵。我们几个小伙伴约好在田野里玩。红彤彤向前跑，想让风筝飞起来。小刚正拿着风筝在想着怎么才能让风筝飞起来。而小明在一旁堆起了沙堡。几个伙伴玩的兴高采烈。</t>
  </si>
  <si>
    <t>春天来了，小鸟在天空自由的飞，小草从地下探出头来，远远望去，像一条绿色地毯，云一朵两朵。我们几个小伙伴约好在田野里玩。</t>
  </si>
  <si>
    <t>红彤彤向前跑，想让风筝飞起来。小刚正拿着风筝在想着怎么才能让风筝飞起来。而小明在一旁堆起了沙堡。</t>
  </si>
  <si>
    <t>几个伙伴玩的兴高采烈。</t>
  </si>
  <si>
    <t>春天来了，今天小明、小美、小路、越好一起放风筝，这里小草钻出来了，小花开了、小鸟飞来飞去，他们开心的放风筝，小美说：“昨天我们可以又在这里放风筝，好吗？”</t>
  </si>
  <si>
    <t>4 2 2 3 4</t>
  </si>
  <si>
    <t>春天来了，今天小明、小美、小路、越好一起放风筝，</t>
  </si>
  <si>
    <t>这里小草钻出来了，小花开了、小鸟飞来飞去，他们开心的放风筝</t>
  </si>
  <si>
    <t>小美说：“昨天我们可以又在这里放风筝，好吗？”</t>
  </si>
  <si>
    <t>他们来到田野里，小鸟在蓝蓝天空中自由地飞翔，远远望去地上的草就像春姑娘的被子，地上的花儿好像好多的笑脸，小美放着风筝，小明拿着风筝想着怎样飞的高飞得远，小刚在堆着沙堡。下午了他们要回家了，他们相约下次还来。</t>
  </si>
  <si>
    <t>5 4 5 4 3</t>
  </si>
  <si>
    <t>他们来到田野里，小鸟在蓝蓝天空中自由地飞翔，远远望去地上的草就像春姑娘的被子，地上的花儿好像好多的笑脸</t>
  </si>
  <si>
    <t>小美放着风筝，小明拿着风筝想着怎样飞的高飞得远，小刚在堆着沙堡。</t>
  </si>
  <si>
    <t>下午了他们要回家了，他们相约下次还来。</t>
  </si>
  <si>
    <t>春天到了！我和小伙伴们一起去田野，野花开了，小草冒出头，燕子自由地飞翔。春风吹拂着我们地脸庞，我和小伙伴们在凉爽地春风中防风筝。</t>
  </si>
  <si>
    <t>5 4 3 4 3</t>
  </si>
  <si>
    <t>春天到了！</t>
  </si>
  <si>
    <t>我和小伙伴们一起去田野，野花开了，小草冒出头，燕子自由地飞翔。</t>
  </si>
  <si>
    <t>春风吹拂着我们地脸庞，我和小伙伴们在凉爽地春风中防风筝。</t>
  </si>
  <si>
    <t>春天来了！春天来了！路边地野花开了，蓝蓝地天空中漂浮着雪白雪白地云朵。小伙伴们争先恐后地来到郊外。琳琳扎地最快，她最先放起了风筝。小乐拿着刚做好地风筝正在检查，她最先放起了风筝。小乐拿着刚做好地风筝正检查。峰峰做得最慢，但他一点也不着急，正开开心心地看着小伙伴们呢！</t>
  </si>
  <si>
    <t>6 5 5 4 3</t>
  </si>
  <si>
    <t>春天来了！春天来了！路边地野花开了，蓝蓝地天空中漂浮着雪白雪白地云朵。</t>
  </si>
  <si>
    <t>小伙伴们争先恐后地来到郊外。琳琳扎地最快，她最先放起了风筝。小乐拿着刚做好地风筝正在检查，她最先放起了风筝。小乐拿着刚做好地风筝正检查。</t>
  </si>
  <si>
    <t>峰峰做得最慢，但他一点也不着急，正开开心心地看着小伙伴们呢！</t>
  </si>
  <si>
    <t>春天到了！小鸟飞来飞去，小丽和小明一起去田野里放风筝，田野里有青草、野花。小丽地风筝越飞越高，小明正准备，把风筝飞上天，小刚在旁边玩沙子，他们玩的很开心。</t>
  </si>
  <si>
    <t>4 2 3 3 4</t>
  </si>
  <si>
    <t>春天到了！小鸟飞来飞去，小丽和小明一起去田野里放风筝</t>
  </si>
  <si>
    <t>丽和小明一起去田野里放风筝，田野里有青草、野花。小丽地风筝越飞越高，小明正准备，把风筝飞上天，小刚在旁边玩沙子</t>
  </si>
  <si>
    <t>他们玩的很开心。</t>
  </si>
  <si>
    <t>放风筝，春天来了！春天来了！小朋友们脱掉棉袄，冲出家门奔向草原去放风筝，一个小女孩把风筝放上蓝天，她一边跑一边拉着风筝线，另一个男孩还在研究怎么放风筝，小女孩右边是一个小男孩他还在堆沙堡。他们玩的兴高采烈。</t>
  </si>
  <si>
    <t>放风筝，春天来了！春天来了！小朋友们脱掉棉袄，冲出家门奔向草原去放风筝</t>
  </si>
  <si>
    <t>一个小女孩把风筝放上蓝天，她一边跑一边拉着风筝线，另一个男孩还在研究怎么放风筝，小女孩右边是一个小男孩他还在堆沙堡。</t>
  </si>
  <si>
    <t>他们玩的兴高采烈。</t>
  </si>
  <si>
    <t>有一天，我和我的两个朋友去放风筝，我的风筝越飞越高。朋友看着从南方飞回来的大雁，天上的云朵就像一串一串的棉花，美丽的家乡，我们是多么幸福的孩子！多么快乐的孩子！太阳照射哪，哪就是我们的光！</t>
  </si>
  <si>
    <t>画面描述精彩，内容比较丰富，事件构想合理，故事叙述较一般，内容很一般，标点使用一般</t>
  </si>
  <si>
    <t>4 4 4 5 5</t>
  </si>
  <si>
    <t>有一天，我和我的两个朋友去放风筝，我的风筝越飞越高。</t>
  </si>
  <si>
    <t>朋友看着从南方飞回来的大雁，天上的云朵就像一串一串的棉花，美丽的家乡，</t>
  </si>
  <si>
    <t>我们是多么幸福的孩子！多么快乐的孩子！太阳照射哪，哪就是我们的光！</t>
  </si>
  <si>
    <t>春天来了，花朵开了，绿油油的小草也长高了，大雁和燕子也从南方回来了。小欧朋友们到一望无际的草地，有的小朋友在放风筝，有的小朋友在堆沙堡。</t>
  </si>
  <si>
    <t>春天来了，花朵开了，绿油油的小草也长高了</t>
  </si>
  <si>
    <t>大雁和燕子也从南方回来了。小欧朋友们到一望无际的草地，有的小朋友在放风筝，有的小朋友在堆沙堡。</t>
  </si>
  <si>
    <t>无</t>
  </si>
  <si>
    <t>春天来了，小朋友们那这风筝跑到门外放风筝，大雁也从南方飞回来了，小草绿了、花儿也盛开了、柳树枝条被风吹的四面八方都是，小河的水流声像是-春天在说话呢！黄莺在树枝上唱着欢快的个，春天真美丽！小动物和小朋友也很喜欢春天的到来。</t>
  </si>
  <si>
    <t>5 5 5 5 4</t>
  </si>
  <si>
    <t>春天来了，小朋友们那这风筝跑到门外放风筝</t>
  </si>
  <si>
    <t>大雁也从南方飞回来了，小草绿了、花儿也盛开了、柳树枝条被风吹的四面八方都是，小河的水流声像是-春天在说话呢！黄莺在树枝上唱着欢快的个，</t>
  </si>
  <si>
    <t>春天真美丽！小动物和小朋友也很喜欢春天的到来。</t>
  </si>
  <si>
    <t>春天来了！小鸟在树枝上唱着欢乐歌曲，向远方望去，绿绿的小草就像绿色的地毯。蓝蓝的天空中挂着像绵阳的白云，地上的花五彩斑斓的真好看。他们都喜欢春天的美好景色啊！</t>
  </si>
  <si>
    <t>3 3 4 4 5</t>
  </si>
  <si>
    <t>春天来了！</t>
  </si>
  <si>
    <t>小鸟在树枝上唱着欢乐歌曲，向远方望去，绿绿的小草就像绿色的地毯。蓝蓝的天空中挂着像绵阳的白云，地上的花五彩斑斓的真好看。</t>
  </si>
  <si>
    <t>他们都喜欢春天的美好景色啊！</t>
  </si>
  <si>
    <t>春天来了，三个小朋友去植树。请你观察图片，联系生活实际与所学课文，把他们植树地情况写下来。</t>
  </si>
  <si>
    <t>大家一起来种树</t>
  </si>
  <si>
    <t>春天来了，天气变暖了，树枝上长出了嫩绿色的叶子，花儿也开始开了。路边的草地上还有很多彩色的花朵，像小星星一样闪闪发光。还有好多小鸟在唱歌呢，好听极啦！我和我的朋友们曾经一起在房子旁边植树。当时我们用铲子挖个坑，然后把树苗栽好，再用水壶浇上水，就这样把树栽好了。最后我们看着栽好的树，都在说不久之后就可以看到一片绿油油的美好景色。</t>
  </si>
  <si>
    <t>植树节，三月十二是植树节。三个小朋友一起去植树，有小明、小高、小红，首先小亮挖了几锨土，然后小明把树苗放入树坑，最后小红浇了一些水。一棵绿油油地小柏树栽好了，就像战士一样壁纸地在哪里。他们说：“下次三月十二日，我们再来这个地方植树吧”</t>
  </si>
  <si>
    <t>植树节，三月十二是植树节。三个小朋友一起去植树，</t>
  </si>
  <si>
    <t>有小明、小高、小红，首先小亮挖了几锨土，然后小明把树苗放入树坑，最后小红浇了一些水。一棵绿油油地小柏树栽好了</t>
  </si>
  <si>
    <t>就像战士一样壁纸地在哪里。他们说：“下次三月十二日，我们再来这个地方植树吧”</t>
  </si>
  <si>
    <t>今天风和日丽，晴空万里。我和小美、小明越好一起去公园植树，我和小美负责栽树，小美负责胶水。我们栽了一棵又一棵，每一棵就像战士一样壁纸地在哪里。很快就下午了，我们越好下个星期天还来。</t>
  </si>
  <si>
    <t>今天风和日丽，晴空万里。</t>
  </si>
  <si>
    <t>我和小美、小明越好一起去公园植树，我和小美负责栽树，小美负责胶水。</t>
  </si>
  <si>
    <t>。很快就下午了，我们越好下个星期天还来。</t>
  </si>
  <si>
    <t>春天来了了，小丽、小华、小美他们吃完饭就去公园植树，小华用铁锹玩好了一个坑，小丽小心地把树苗放入坑里，小华在把坑填上了，小美给树苗浇水，一棵绿油油地小柏树栽好了，就像战士一样壁纸地在哪里。下午他们都回家了。</t>
  </si>
  <si>
    <t>春天来了了，小丽、小华、小美他们吃完饭就去公园植树，</t>
  </si>
  <si>
    <t>小华用铁锹玩好了一个坑，小丽小心地把树苗放入坑里，小华在把坑填上了，小美给树苗浇水，一棵绿油油地小柏树栽好了，</t>
  </si>
  <si>
    <t>一棵绿油油地小柏树栽好了，就像战士一样壁纸地在哪里。下午他们都回家了。</t>
  </si>
  <si>
    <t>植树，有一天小明约好几个小伙伴出来植树，几个朋友来到公园，来到一片葱葱绿绿地草地上植树！。小明拿了一把铲子，她地伙伴拿了两个水桶，他们分工合作把树种好了，他们越好下次还来植树。</t>
  </si>
  <si>
    <t>4 3 2 3 4</t>
  </si>
  <si>
    <t>植树，有一天小明约好几个小伙伴出来植树</t>
  </si>
  <si>
    <t>几个朋友来到公园，来到一片葱葱绿绿地草地上植树！。小明拿了一把铲子，她地伙伴拿了两个水桶，他们分工合作把树种好了</t>
  </si>
  <si>
    <t>他们越好下次还来植树。</t>
  </si>
  <si>
    <t>今天填气晴朗，我和我的小伙伴们越好一起去植树，我们来到公园里，一片绿油油的草地上。我拿着铁锹，小光拿着水桶小美拿着树苗，我按着树坑，小美把树苗小心地移入树坑，小光给树苗浇水，我们看着自己地劳动成果，心理非常高兴。</t>
  </si>
  <si>
    <t>今天填气晴朗，我和我的小伙伴们越好一起去植树，我们来到公园里，一片绿油油的草地上。</t>
  </si>
  <si>
    <t>我拿着铁锹，小光拿着水桶小美拿着树苗，我按着树坑，小美把树苗小心地移入树坑，小光给树苗浇水，</t>
  </si>
  <si>
    <t>我们看着自己地劳动成果，心理非常高兴。</t>
  </si>
  <si>
    <t>一天，阳光明媚、晴空万里，小草都探出了脑袋，一片大好春光。我和我的小伙伴们一起去植树，小美栽树，小红浇水，小丽填土。填完，我说：“回家吧。”他们说：“好的。”最后两棵树苗做好了。今天是个快乐地一天！</t>
  </si>
  <si>
    <t>4 4 3 3 4</t>
  </si>
  <si>
    <t>一天，阳光明媚、晴空万里，小草都探出了脑袋，一片大好春光。</t>
  </si>
  <si>
    <t>我和我的小伙伴们一起去植树，小美栽树，小红浇水，小丽填土。填完，我说：“回家吧。”他们说：“好的。”最后两棵树苗做好了</t>
  </si>
  <si>
    <t>今天是个快乐地一天！</t>
  </si>
  <si>
    <t>植树节，植树节这天，小草都探出了脑袋，一片大好春光，小明、小丽和小红来田野里植树。小明挖了几个树坑，种上树苗填上图，小红来浇水。种到了下午，他们该回家了，小明约好下个星期天再来。</t>
  </si>
  <si>
    <t>植树节，植树节这天，小草都探出了脑袋，一片大好春光，</t>
  </si>
  <si>
    <t>小明、小丽和小红来田野里植树。小明挖了几个树坑，种上树苗填上图，小红来浇水。</t>
  </si>
  <si>
    <t>种到了下午，他们该回家了，小明约好下个星期天再来。</t>
  </si>
  <si>
    <t>1987年四月五日，这一天碧空如洗、万里无云，公园里小草都探出了脑袋，一片大好春光，三个小朋友一起在郊外去植树，小草吐出了点点嫩芽，小花一朵两朵，一个小朋友扶正树，第二个小朋友填了几锹土，第三个小朋友正在浇水，他们开心得笑了。</t>
  </si>
  <si>
    <t>987年四月五日，这一天碧空如洗、万里无云，公园里小草都探出了脑袋，一片大好春光</t>
  </si>
  <si>
    <t>三个小朋友一起在郊外去植树，小草吐出了点点嫩芽，小花一朵两朵，一个小朋友扶正树，第二个小朋友填了几锹土，第三个小朋友正在浇水</t>
  </si>
  <si>
    <t>他们开心得笑了。</t>
  </si>
  <si>
    <t>1987年四月五日，今天，丽丽和她的小伙伴一起去公园里植树。小伙伴们都挖了一个树坑。丽丽和乐乐精心挑选了一颗茁壮的树苗，小心地移入树坑，又挥铁锹填了几锹土。他站到几步之外，仔细看看，觉得不是很直，连声说：“不行不行！”他又走上前把树苗扶正了。一棵绿油油地小柏树栽好了，就像战士一样壁纸地在哪里。邓爷爷地脸上露出了满意地笑容。今天，小朋友亲手栽种的柏树已经长大了，成了天坛公园一处美丽的风景。</t>
  </si>
  <si>
    <t>5 4 5 4 5</t>
  </si>
  <si>
    <t>1987年四月五日，今天，丽丽和她的小伙伴一起去公园里植树。</t>
  </si>
  <si>
    <t>小伙伴们都挖了一个树坑。丽丽和乐乐精心挑选了一颗茁壮的树苗，小心地移入树坑，又挥铁锹填了几锹土。他站到几步之外，仔细看看，觉得不是很直，连声说：“不行不行！”他又走上前把树苗扶正了。一棵绿油油地小柏树栽好了，就像战士一样壁纸地在哪里</t>
  </si>
  <si>
    <t>邓爷爷地脸上露出了满意地笑容。今天，小朋友亲手栽种的柏树已经长大了，成了天坛公园一处美丽的风景。</t>
  </si>
  <si>
    <t>我和我的两个小朋友在植树，我的一个朋友把树苗扶正，我的一个朋友手握铁锹，挖着树坑，我给树浇水，我们亲手栽种了，一棵绿油油的小柏树就栽好了。在未来，小朋友亲手栽种的柏树想必已经长大了，成了天坛公园一处美丽的风景。</t>
  </si>
  <si>
    <t>3 2 4 3 4</t>
  </si>
  <si>
    <t>我和我的两个小朋友在植树，</t>
  </si>
  <si>
    <t>我的一个朋友把树苗扶正，我的一个朋友手握铁锹，挖着树坑，我给树浇水，我们亲手栽种了，一棵绿油油的小柏树就栽好了</t>
  </si>
  <si>
    <t>在未来，小朋友亲手栽种的柏树想必已经长大了，成了天坛公园一处美丽的风景。</t>
  </si>
  <si>
    <t>植树节到了，阳光明媚、春暖花开，小草也都探出了脑袋。小明、小红、小丽约好一起去公园植树，他们来到公园，小红精心地挑选了一棵茁壮地树苗，小明挥铁锹填了几锹土，小丽拿着水桶给树苗浇水。</t>
  </si>
  <si>
    <t>3 3 3 3 4</t>
  </si>
  <si>
    <t>植树节到了，阳光明媚、春暖花开，小草也都探出了脑袋，小明、小红、小丽约好一起去公园植树</t>
  </si>
  <si>
    <t>他们来到公园，小红精心地挑选了一棵茁壮地树苗，小明挥铁锹填了几锹土，小丽拿着水桶给树苗浇水。</t>
  </si>
  <si>
    <t>春天，阳光明媚、春暖花开，小草也都探出了脑袋。小伙伴们来到田里去植树，他们先精心挑选了一棵茁壮地柏树苗，小心地移入树坑，又挥铁锹填了几锹土，最后又浇了水。一棵绿油油地小柏树栽好了，小伙伴地脸上露出了满意地笑容。</t>
  </si>
  <si>
    <t>春天，阳光明媚、春暖花开，小草也都探出了脑袋。</t>
  </si>
  <si>
    <t>小伙伴们来到田里去植树，他们先精心挑选了一棵茁壮地柏树苗，小心地移入树坑，又挥铁锹填了几锹土，最后又浇了水。</t>
  </si>
  <si>
    <t>一棵绿油油地小柏树栽好了，小伙伴地脸上露出了满意地笑容。</t>
  </si>
  <si>
    <t>植树节，今天是3月15日，阳光明媚、春暖花开，小草也都探出了脑袋。，三个小朋友去公园植树，这一天碧空如洗，万里无云，小明挖树坑，小红精心地挑选一棵松鼠，小明小心地移入树坑，小美在树苗上浇了一盆水。</t>
  </si>
  <si>
    <t>植树节，今天是3月15日，阳光明媚、春暖花开，小草也都探出了脑袋。</t>
  </si>
  <si>
    <t>三个小朋友去公园植树，这一天碧空如洗，万里无云，小明挖树坑，小红精心地挑选一棵松鼠，小明小心地移入树坑，小美在树苗上浇了一盆水。</t>
  </si>
  <si>
    <t>春天来了，春天里阳光明媚、春暖花开，小草也都探出了脑袋。小伙伴到田野里去植树，他们先精心地挑选了一棵茁壮地柏树苗，小心地移入树坑，又挥铁锹填了几锹土，最后又浇了水。一棵绿油油地小柏树栽好了。小伙伴们脸上露出了笑容。</t>
  </si>
  <si>
    <t>5 4 3 3 4</t>
  </si>
  <si>
    <t>阳光明媚、春暖花开，小草也都探出了脑袋。小明’小王和小型他们约好一起去植树，小明先到然后小王到最后小星到了。他们分工合作。小王挖土，小明栽树，小星浇水。小树苗在他们地照料下长大了！</t>
  </si>
  <si>
    <t>没有理解画面的意思，对于事情的设想偏差非常大。故事比较流畅。</t>
  </si>
  <si>
    <t>1 3 1 1 1</t>
  </si>
  <si>
    <t>阳光明媚、春暖花开，小草也都探出了脑袋。</t>
  </si>
  <si>
    <t>小明’小王和小型他们约好一起去植树，小明先到然后小王到最后小星到了。他们分工合作。小王挖土，小明栽树，小星浇水。</t>
  </si>
  <si>
    <t>小树苗在他们地照料下长大了！</t>
  </si>
  <si>
    <t>植树节到了，春天来了！小草从地下探出头来。小红、小美、小刚来到一片葱葱绿绿地草地上植树！小刚负责填土，小美负责浇水小红负责扶着树，分工合作不一会儿就种好了好多树。</t>
  </si>
  <si>
    <t>6 5 6 6 5</t>
  </si>
  <si>
    <t>植树节到了，春天来了！小草从地下探出头来。</t>
  </si>
  <si>
    <t>小红、小美、小刚来到一片葱葱绿绿地草地上植树！小刚负责填土，小美负责浇水小红负责扶着树，</t>
  </si>
  <si>
    <t>分工合作不一会儿就种好了好多树。</t>
  </si>
  <si>
    <t>阳光明媚、春暖花开，小草也都探出了脑袋。三个小朋友在植树！一个小朋友扶着树，一个在填土，一个女孩子在浇水。</t>
  </si>
  <si>
    <t>阳光明媚、春暖花开，小草也都探出了脑袋</t>
  </si>
  <si>
    <t>三个小朋友在植树！一个小朋友扶着树，一个在填土，一个女孩子在浇水。</t>
  </si>
  <si>
    <t>植树节到了，阳光明媚、春暖花开，小草也都探出了脑袋。三个小朋友中了三棵树小朋友类的满头大汗，或给树苗洒水，或给树挖坑，种树苗，到春天树苗长成了大树，长的又大又高</t>
  </si>
  <si>
    <t>画面描述一般，内容不丰富，事件构想不太行，故事叙述较缺乏，内容很较少，标点使用一般</t>
  </si>
  <si>
    <t>2 3 1 2 1</t>
  </si>
  <si>
    <t>植树节到了，阳光明媚、春暖花开，小草也都探出了脑袋。</t>
  </si>
  <si>
    <t>三个小朋友中了三棵树小朋友类的满头大汗，或给树苗洒水，或给树挖坑，种树苗，</t>
  </si>
  <si>
    <t>到春天树苗长成了大树，长的又大又高</t>
  </si>
  <si>
    <t>春天来了，植树节那天，阳光明媚、春暖花开，小草也都探出了脑袋。三个小朋友约好去公园植树。他们搬来小树苗开始植树。小美拿来装满干净水地水桶在给树苗浇水，小军在帮树苗填土，小红在扶正树苗，三个小朋友看见许许多多茁壮地树苗，开心的笑了！</t>
  </si>
  <si>
    <t>5 5 5 4 5</t>
  </si>
  <si>
    <t>春天来了，植树节那天，阳光明媚、春暖花开，小草也都探出了脑袋</t>
  </si>
  <si>
    <t>三个小朋友约好去公园植树。他们搬来小树苗开始植树。小美拿来装满干净水地水桶在给树苗浇水，小军在帮树苗填土，小红在扶正树苗，</t>
  </si>
  <si>
    <t>三个小朋友看见许许多多茁壮地树苗，开心的笑了！</t>
  </si>
  <si>
    <t>春天来了，春天来了，春风拂面，万物复苏。小明、小豪、小美一起去公园里植树。小明和小亮‘小美一起植树。小明把树扶正，小亮拿着铲子铲土，小美给树苗浇水，公园栽的树苗直直的就像战士站在那里。</t>
  </si>
  <si>
    <t>春天来了，春天来了，春风拂面，万物复苏</t>
  </si>
  <si>
    <t>小明、小豪、小美一起去公园里植树。小明和小亮‘小美一起植树。小明把树扶正，小亮拿着铲子铲土，小美给树苗浇水，</t>
  </si>
  <si>
    <t>公园栽的树苗直直的就像战士站在那里。</t>
  </si>
  <si>
    <t>植树节，今天是植树节，小草偷偷地从土里钻出来，小花笑眯眯地开了，小鸟唱着歌。小丽，小明，小美，一起在公园里植树。小明把树坑挖好了，然后，小丽从地下捡起来一棵树苗把树苗扶正，小明又用铁锹把土填入坑里，小美去小河边大水，水满，又回来把水浇到了树苗的根部，就这样一棵树苗就栽好了</t>
  </si>
  <si>
    <t>6 5 5 4 5</t>
  </si>
  <si>
    <t>植树节，今天是植树节，小草偷偷地从土里钻出来，小花笑眯眯地开了，小鸟唱着歌</t>
  </si>
  <si>
    <t>小丽，小明，小美，一起在公园里植树。小明把树坑挖好了，然后，小丽从地下捡起来一棵树苗把树苗扶正，小明又用铁锹把土填入坑里，小美去小河边大水，水满，又回来把水浇到了树苗的根部，</t>
  </si>
  <si>
    <t>就这样一棵树苗就栽好了</t>
  </si>
  <si>
    <t>植树，一个春天的星期六，阳光明媚，万里无云。我和小丽还有小明到公园植树。有的人浇水有的人挖土有的人植树，我植了好多的树、我们都很喜欢植树，下次我要来这里植树。</t>
  </si>
  <si>
    <t>5 4 3 4 4</t>
  </si>
  <si>
    <t>植树，一个春天的星期六，阳光明媚，万里无云。</t>
  </si>
  <si>
    <t>我和小丽还有小明到公园植树。有的人浇水有的人挖土有的人植树</t>
  </si>
  <si>
    <t>我植了好多的树、我们都很喜欢植树，下次我要来这里植树。</t>
  </si>
  <si>
    <t>春天来了，小草偷偷地从土里钻出来，小花笑眯眯地开了，小鸟唱着歌。一天早上，小明、小丽、还有小美，在马路边上种了一棵一棵的松树，种完小松树苗，还给小松树苗施肥、浇水、浇了水，小明站在旁边看了看，还行，他们三个小朋友都笑起来了。</t>
  </si>
  <si>
    <t>春天来了，小草偷偷地从土里钻出来，小花笑眯眯地开了，小鸟唱着歌</t>
  </si>
  <si>
    <t>一天早上，小明、小丽、还有小美，在马路边上种了一棵一棵的松树，种完小松树苗，还给小松树苗施肥、浇水、浇了水，</t>
  </si>
  <si>
    <t>小明站在旁边看了看，还行，他们三个小朋友都笑起来了。</t>
  </si>
  <si>
    <t>春天来了，春天来了，小草偷偷地从土里钻出来，小花笑眯眯地开了，小鸟唱着歌。小月、小明、小天，一起去碧绿的草原上植树，他们在一个空旷的地上中枢，小月用洒水壶给树浇水，小天把树扶起来，小明挖土，过了一年又一年，小树变成了大树。</t>
  </si>
  <si>
    <t>3 4 3 3 4</t>
  </si>
  <si>
    <t>春天来了，春天来了，小草偷偷地从土里钻出来，小花笑眯眯地开了，小鸟唱着歌。</t>
  </si>
  <si>
    <t>小月、小明、小天，一起去碧绿的草原上植树，他们在一个空旷的地上中枢，小月用洒水壶给树浇水，小天把树扶起来，小明挖土，</t>
  </si>
  <si>
    <t>过了一年又一年，小树变成了大树。</t>
  </si>
  <si>
    <t>春天来了，小草偷偷地从土里钻出来，小花笑眯眯地开了，小鸟唱着歌。一天早上，有小丽、小刚、小丽在一片大草原里植树，那时候碧空如洗、万里无云，草原的小草、小花就像在跳舞一样，过了很多很多天，他们种的树长大了，成了草原里的美景，他们还成了劳动者，还有他们种的树成了草原里的美景。</t>
  </si>
  <si>
    <t>5 5 3 4 4</t>
  </si>
  <si>
    <t>春天来了，小草偷偷地从土里钻出来，小花笑眯眯地开了，小鸟唱着歌。</t>
  </si>
  <si>
    <t>一天早上，有小丽、小刚、小丽在一片大草原里植树，那时候碧空如洗、万里无云，草原的小草、小花就像在跳舞一样，</t>
  </si>
  <si>
    <t>过了很多很多天，他们种的树长大了，成了草原里的美景，他们还成了劳动者，还有他们种的树成了草原里的美景。</t>
  </si>
  <si>
    <t>难忘的植树节，一年一度的植树节又到了，我带着我的弟弟、妹妹一起来到花园植树。弟弟拿着铁铲挖着树坑，妹妹将树杆插进了树洞里，再浇上水，这样一棵茂盛的树就栽好了。我祝这颗小树长大一定能长得更茂盛。</t>
  </si>
  <si>
    <t>4 4 5 3 4</t>
  </si>
  <si>
    <t>难忘的植树节，一年一度的植树节又到了，我带着我的弟弟、妹妹一起来到花园植树</t>
  </si>
  <si>
    <t>弟弟拿着铁铲挖着树坑，妹妹将树杆插进了树洞里，再浇上水，这样一棵茂盛的树就栽好了。</t>
  </si>
  <si>
    <t>我祝这颗小树长大一定能长得更茂盛。</t>
  </si>
  <si>
    <t>春天来了，小草偷偷地从土里钻出来，小花笑眯眯地开了，小鸟唱着歌。一天小亮和小明和笑笑，再植树场去植树，一个树坑挖好了，小明精心挑选了一棵柏树苗小心地移入了树坑又挥铁锹填了几锹土，一棵绿油油地小柏树栽好了。</t>
  </si>
  <si>
    <t>4 5 4 3 5</t>
  </si>
  <si>
    <t>一天小亮和小明和笑笑，再植树场去植树，一个树坑挖好了，小明精心挑选了一棵柏树苗小心地移入了树坑又挥铁锹填了几锹土</t>
  </si>
  <si>
    <t>一棵绿油油地小柏树栽好了。</t>
  </si>
  <si>
    <t>首先要仔细看图，想一想，图上画了什么人？讲了一件什么事？我们如何做能表达对亲人地爱？</t>
  </si>
  <si>
    <t>奶奶生病了</t>
  </si>
  <si>
    <t>在几年前，我的奶奶生病了，她躺在床上休息。我和爸爸妈妈一起照顾奶奶。我帮忙给奶奶端水、拿东西。我给我爸妈打下手，帮助奶奶喝药、吃东西、喝水，还削水果给奶奶吃。奶奶夸我又懂事了，我听到奶奶得说法，心里非常开心。过了一周左右的时间，奶奶康复了，我们一家人又和之前一样幸幸福福的。我当时非常担心奶奶的病情，我希望我奶奶能快一点好起来。</t>
  </si>
  <si>
    <t>一天，小明的奶奶生病了，小明的奶奶睡在床上。小明给奶奶拿了一个苹果，奶奶高兴极了。奶奶对小明说：“你真是个好孩子。”小明拉着奶奶的手，祝她早日康复。</t>
  </si>
  <si>
    <t>2 2 2 2 2</t>
  </si>
  <si>
    <t>一天，小明的奶奶生病了，</t>
  </si>
  <si>
    <t>明的奶奶睡在床上。小明给奶奶拿了一个苹果，奶奶高兴极了。奶奶对小明说：“你真是个好孩子。”</t>
  </si>
  <si>
    <t>小明拉着奶奶的手，祝她早日康复。</t>
  </si>
  <si>
    <t>奶奶生病了，躺在家里的床上修养。我回乡下照顾她，出去玩的时候正好有一棵苹果树。我给奶奶摘了一个又大又红的苹果，奶奶接过苹果开心地笑了。</t>
  </si>
  <si>
    <t>奶奶生病了，躺在家里的床上修养。</t>
  </si>
  <si>
    <t>我回乡下照顾她，出去玩的时候正好有一棵苹果树。</t>
  </si>
  <si>
    <t>我给奶奶摘了一个又大又红的苹果，奶奶接过苹果开心地笑了。</t>
  </si>
  <si>
    <t>奶奶生病了，躺在床上养病，小美今天去看望她，她给奶奶了一个又大有红的苹果，奶奶高兴的说：“谢谢”，中午小妹就回家了。</t>
  </si>
  <si>
    <t>奶奶生病了，躺在床上养病，</t>
  </si>
  <si>
    <t>小美今天去看望她，她给奶奶了一个又大有红的苹果，奶奶高兴的说：“谢谢”</t>
  </si>
  <si>
    <t>中午小妹就回家了。</t>
  </si>
  <si>
    <t>奶奶生病了，有一天小灵知道自己的奶奶生病了。就想去给奶奶送点吃的。送什么呢，那就送苹果吧，小灵来到奶奶家把一个又大又红的苹果递给奶奶，奶奶可高兴了。这就让我们知道帮助别人自己也会高信。</t>
  </si>
  <si>
    <t>4 3 2 2 4</t>
  </si>
  <si>
    <t>奶奶生病了，有一天小灵知道自己的奶奶生病了。</t>
  </si>
  <si>
    <t>。就想去给奶奶送点吃的。送什么呢，那就送苹果吧，小灵来到奶奶家把一个又大又红的苹果递给奶奶，</t>
  </si>
  <si>
    <t>奶奶可高兴了。这就让我们知道帮助别人自己也会高信。</t>
  </si>
  <si>
    <t>有一天，有一位老奶奶生病了，躺在病床上养病，奶奶的女儿拿了一个大苹果奶奶很开心，奶奶心想我老了，还有女儿给我送苹果。</t>
  </si>
  <si>
    <t>2 2 2 2 1</t>
  </si>
  <si>
    <t>有一天，有一位老奶奶生病了，躺在病床上养病，</t>
  </si>
  <si>
    <t>奶奶的女儿拿了一个大苹果奶奶很开心</t>
  </si>
  <si>
    <t>，奶奶心想我老了，还有女儿给我送苹果。</t>
  </si>
  <si>
    <t>一天，小丽的奶奶生病了，不得不躺在病床上疗伤。小丽很伤心。过了一会小丽拿了一个苹果，给奶奶吃了。奶奶开心的吃了。</t>
  </si>
  <si>
    <t>3 3 3 3 2</t>
  </si>
  <si>
    <t>一天，小丽的奶奶生病了，不得不躺在病床上疗伤</t>
  </si>
  <si>
    <t>小丽很伤心。过了一会小丽拿了一个苹果，给奶奶吃了。</t>
  </si>
  <si>
    <t>奶奶开心的吃了。</t>
  </si>
  <si>
    <t>奶奶生病了，这一天，奶奶生病了，躺在病床上养病。小红带了一个又大又红的苹果去看奶奶。奶奶看见了小红心理乐开了花。小红说：“奶奶，要多喝药，在样好得快。”</t>
  </si>
  <si>
    <t>5 3 3 3 4</t>
  </si>
  <si>
    <t>奶奶生病了，这一天，奶奶生病了，躺在病床上养病。</t>
  </si>
  <si>
    <t>小红带了一个又大又红的苹果去看奶奶。奶奶看见了小红心理乐开了花。</t>
  </si>
  <si>
    <t>小红说：“奶奶，要多喝药，在样好得快。”</t>
  </si>
  <si>
    <t>有个小朋友的奶奶生病了，躺在病床上养病。一天她送来了一个奶奶最喜欢的又大有红的苹果，小朋友说：“奶奶我送来了一个苹果，表达了对您的爱”，她们开心的笑了。</t>
  </si>
  <si>
    <t>有个小朋友的奶奶生病了，躺在病床上养病。</t>
  </si>
  <si>
    <t>一天她送来了一个奶奶最喜欢的又大有红的苹果，小朋友说：“奶奶我送来了一个苹果，表达了对您的爱”</t>
  </si>
  <si>
    <t>她们开心的笑了。</t>
  </si>
  <si>
    <t>一天，萍萍的奶奶生病了，在医院住院养病。萍萍去医院看望奶奶，还给奶奶送去了又大又红的苹果。奶奶高兴了极了，笑着说：“我的孙女真好，是个懂事、孝顺的好孩子。”萍萍拉着奶奶的手，祝她早日康复。</t>
  </si>
  <si>
    <t>4 5 5 5 4</t>
  </si>
  <si>
    <t>一天，萍萍的奶奶生病了，在医院住院养病</t>
  </si>
  <si>
    <t>。萍萍去医院看望奶奶，还给奶奶送去了又大又红的苹果。奶奶高兴了极了，笑着说：“我的孙女真好，是个懂事、孝顺的好孩子。”</t>
  </si>
  <si>
    <t>萍萍拉着奶奶的手，祝她早日康复。</t>
  </si>
  <si>
    <t>奶奶生病了，躺在床上养病。小红很心疼，知道奶奶吃不下饭了，她就拿了一个苹果，给奶奶吃了。小红说：“奶奶给你吃个苹果”</t>
  </si>
  <si>
    <t>理解画面的意思，故事描述还可以，对于事情的设想一般。故事比较流畅。</t>
  </si>
  <si>
    <t>4 4 4 3 2</t>
  </si>
  <si>
    <t>奶奶生病了，躺在床上养病。</t>
  </si>
  <si>
    <t>小红很心疼，知道奶奶吃不下饭了，她就拿了一个苹果，给奶奶吃了。</t>
  </si>
  <si>
    <t>小红说：“奶奶给你吃个苹果”</t>
  </si>
  <si>
    <t>萍萍的奶奶生病了，在医院住院养病。一天，萍萍去医院看望奶奶，还给奶奶送去了又大又红的苹果。奶奶高兴极了，笑着说：“我的孙女真好，是个懂事，孝顺的好孩子。”萍萍拉着奶奶的手，祝她早日康复。</t>
  </si>
  <si>
    <t>萍萍的奶奶生病了，在医院住院养病。</t>
  </si>
  <si>
    <t>一天，萍萍去医院看望奶奶，还给奶奶送去了又大又红的苹果。奶奶高兴极了，笑着说：“我的孙女真好，是个懂事，孝顺的好孩子。”</t>
  </si>
  <si>
    <t>今天，小红的奶奶生病了，在医院住院。小红去它的奶奶家去看望他的奶奶，小红拿着又红又大的苹果，他的奶奶非常开心。</t>
  </si>
  <si>
    <t>2 1 2 3 1</t>
  </si>
  <si>
    <t>今天，小红的奶奶生病了，在医院住院</t>
  </si>
  <si>
    <t>小红去它的奶奶家去看望他的奶奶，小红拿着又红又大的苹果，</t>
  </si>
  <si>
    <t>他的奶奶非常开心。</t>
  </si>
  <si>
    <t>小红的奶奶病了，在医院住院养病。小红得知消息后，急匆匆的买了新鲜的瓜果，就赶到了奶奶家。她看到奶奶憔悴的样子，很是心疼。便赶紧问好并递上新鲜的瓜果。奶奶见了乐得合不拢嘴。</t>
  </si>
  <si>
    <t>4 5 4 4 4</t>
  </si>
  <si>
    <t>小红的奶奶病了，在医院住院养病。</t>
  </si>
  <si>
    <t>小红得知消息后，急匆匆的买了新鲜的瓜果，就赶到了奶奶家。她看到奶奶憔悴的样子，很是心疼。便赶紧问好并递上新鲜的瓜果。</t>
  </si>
  <si>
    <t>小红的奶奶病了，在医院住院养病。小红得知消息后，急匆匆的买了新鲜的瓜果，就赶到了奶奶家。她看到奶奶憔悴的样子，很是心疼。便赶紧问好并递上新鲜的瓜果。</t>
  </si>
  <si>
    <t>一天，奶奶生病了。兰兰去看望生病得奶奶，还给奶奶带了一些又大又红得苹果。一进门，兰兰看见奶奶躺在床上，兰兰走过去对奶奶说：“你吃了苹果，病会好起来。”奶奶笑呵呵的说：“你真是懂事的好孩子。”</t>
  </si>
  <si>
    <t>一天，奶奶生病了。兰兰去看望生病得奶奶</t>
  </si>
  <si>
    <t>一进门，兰兰看见奶奶躺在床上，兰兰走过去对奶奶说：“你吃了苹果，病会好起来。”</t>
  </si>
  <si>
    <t>奶奶笑呵呵的说：“你真是懂事的好孩子。”</t>
  </si>
  <si>
    <t>一天，奶奶生病了。兰兰去看望生病得奶奶，还给奶奶带了一些又大又红得苹果。一进门，兰兰看见奶奶躺在床上，兰兰走过去对奶奶说：“我给你带来了几个苹果，你吃了苹果，病会好起来。”奶奶笑呵呵的说：“你真是懂事的好孩子。”</t>
  </si>
  <si>
    <t>6 5 6 5 5</t>
  </si>
  <si>
    <t>一天，奶奶生病了。兰兰去看望生病得奶奶，</t>
  </si>
  <si>
    <t>兰兰去看望生病得奶奶，还给奶奶带了一些又大又红得苹果。一进门，兰兰看见奶奶躺在床上，兰兰走过去对奶奶说：“我给你带来了几个苹果，你吃了苹果，病会好起来。”</t>
  </si>
  <si>
    <t>奶奶生病了，小美的奶奶生病饿了，她一个人在医院。小美放学后，买了苹果去看望奶奶，他选了一个又红又大的苹果让奶奶吃。小美说“奶奶吃点苹果吧，对身体好”，奶奶开心的笑着跨小美真懂事。</t>
  </si>
  <si>
    <t>奶奶生病了，小美的奶奶生病饿了，她一个人在医院。</t>
  </si>
  <si>
    <t>美放学后，买了苹果去看望奶奶，他选了一个又红又大的苹果让奶奶吃。</t>
  </si>
  <si>
    <t>小美说“奶奶吃点苹果吧，对身体好”，奶奶开心的笑着跨小美真懂事。</t>
  </si>
  <si>
    <t>萍萍的奶奶生病了，住院养病，一天，萍萍去医院看望奶奶，还给奶奶送去了又大又红的苹果。奶奶高兴极了，笑着说：“我的孙女真好，是个懂事，孝顺的好孩子。”萍萍拉着奶奶的手，祝她早日康复。</t>
  </si>
  <si>
    <t>5 4 5 5 4</t>
  </si>
  <si>
    <t>萍萍的奶奶生病了，住院养病</t>
  </si>
  <si>
    <t>一天，萍萍去医院看望奶奶，还给奶奶送去了又大又红的苹果。</t>
  </si>
  <si>
    <t>奶奶高兴极了，笑着说：“我的孙女真好，是个懂事，孝顺的好孩子。”萍萍拉着奶奶的手，祝她早日康复。</t>
  </si>
  <si>
    <t>4 4 4 3 4</t>
  </si>
  <si>
    <t>我的奶奶生病了了，住院养病。我去给她送苹果吃，我的奶奶得了流感。她最喜欢吃苹果。终于到了我把苹给奶奶他说：“乖小子，谢谢你。”我说：“奶奶，这是我应该做的。”</t>
  </si>
  <si>
    <t>3 3 3 3 3</t>
  </si>
  <si>
    <t>我的奶奶生病了了，住院养病。</t>
  </si>
  <si>
    <t>我去给她送苹果吃，我的奶奶得了流感。她最喜欢吃苹果。</t>
  </si>
  <si>
    <t>终于到了我把苹给奶奶他说：“乖小子，谢谢你。”我说：“奶奶，这是我应该做的。”</t>
  </si>
  <si>
    <t>奶奶生病了，今天丽丽的奶奶生病了。丽丽在照顾他的奶奶，她给奶奶一个红红的苹果。奶奶结果苹果开心极了。莉莉也开心极了，奶奶把被子盖在身上，丽丽给奶奶在桌柜上面放了一束又香又美丽的花。奶奶可高兴了！</t>
  </si>
  <si>
    <t>6 6 6 6 5</t>
  </si>
  <si>
    <t>奶奶生病了，今天丽丽的奶奶生病了。</t>
  </si>
  <si>
    <t>丽丽在照顾他的奶奶，她给奶奶一个红红的苹果。奶奶结果苹果开心极了。</t>
  </si>
  <si>
    <t>莉莉也开心极了，奶奶把被子盖在身上，丽丽给奶奶在桌柜上面放了一束又香又美丽的花。奶奶可高兴了！</t>
  </si>
  <si>
    <t>奶奶生病住院了。有一天，小红去给生病的奶奶送水果，奶奶看见小红，高兴的对小红说：“小红，你怎么来了啊！”小红说：“我来给你送水果来了。”小红把水果给了奶奶，说了一声再见，走了。</t>
  </si>
  <si>
    <t>4 4 3 2 4</t>
  </si>
  <si>
    <t>奶奶生病住院了</t>
  </si>
  <si>
    <t>有一天，小红去给生病的奶奶送水果，奶奶看见小红，高兴的对小红说：“小红，你怎么来了啊！”小红说：“我来给你送水果来了。”小红把水果给了奶奶，</t>
  </si>
  <si>
    <t>小红把水果给了奶奶，说了一声再见，走了</t>
  </si>
  <si>
    <t>奶奶生病住院了，孙女给奶奶一个大苹果：“奶奶高兴地笑了。”</t>
  </si>
  <si>
    <t>2 1 1 1 1</t>
  </si>
  <si>
    <t>奶奶生病住院了，</t>
  </si>
  <si>
    <t>孙女给奶奶一个大苹果：</t>
  </si>
  <si>
    <t>“奶奶高兴地笑了。”</t>
  </si>
  <si>
    <t>有一天，笑笑地奶奶生病了，奶奶躺在了床上。小小看到奶奶生病了，到了一杯热开水，又跑到了森林找到了一个又大又红地苹果跑回家，把苹果皮笑掉了，拿给奶奶吃！奶奶吃完了说真好吃，奶奶吃了一般给了小小吃，小小说：“我不吃你吃”</t>
  </si>
  <si>
    <t>有一天，笑笑地奶奶生病了，奶奶躺在了床上</t>
  </si>
  <si>
    <t>小小看到奶奶生病了，到了一杯热开水，又跑到了森林找到了一个又大又红地苹果跑回家，把苹果皮笑掉了，拿给奶奶吃！</t>
  </si>
  <si>
    <t>奶奶吃了一般给了小小吃，小小说：“我不吃你吃”</t>
  </si>
  <si>
    <t>奶奶生病了，躺在床上。一天小果地妈妈带着小果去看望生病地奶奶。到了奶奶家，小果开心地向奶奶跑来，小果把一个苹果给了奶奶，小果说：“奶奶，祝你快点好起来。”躺在床上地奶奶开心地笑了。</t>
  </si>
  <si>
    <t>5 5 5 4 4</t>
  </si>
  <si>
    <t>奶奶生病了，躺在床上。</t>
  </si>
  <si>
    <t>一天小果地妈妈带着小果去看望生病地奶奶。到了奶奶家，小果开心地向奶奶跑来，小果把一个苹果给了奶奶，小果说：“奶奶，祝你快点好起来。”</t>
  </si>
  <si>
    <t>躺在床上地奶奶开心地笑了。</t>
  </si>
  <si>
    <t>实际</t>
  </si>
  <si>
    <t>正</t>
  </si>
  <si>
    <t>负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</si>
</sst>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_ "/>
  </numFmts>
  <fonts count="20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3" borderId="4" applyNumberFormat="0" applyAlignment="0" applyProtection="0">
      <alignment vertical="center"/>
    </xf>
    <xf numFmtId="0" fontId="10" fillId="4" borderId="5" applyNumberFormat="0" applyAlignment="0" applyProtection="0">
      <alignment vertical="center"/>
    </xf>
    <xf numFmtId="0" fontId="11" fillId="4" borderId="4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176" fontId="0" fillId="0" borderId="0" xfId="0" applyNumberFormat="1">
      <alignment vertical="center"/>
    </xf>
    <xf numFmtId="0" fontId="0" fillId="0" borderId="0" xfId="0" applyFill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png"/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pn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png"/><Relationship Id="rId85" Type="http://schemas.openxmlformats.org/officeDocument/2006/relationships/image" Target="media/image85.pn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pn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png"/><Relationship Id="rId79" Type="http://schemas.openxmlformats.org/officeDocument/2006/relationships/image" Target="media/image79.png"/><Relationship Id="rId78" Type="http://schemas.openxmlformats.org/officeDocument/2006/relationships/image" Target="media/image78.png"/><Relationship Id="rId77" Type="http://schemas.openxmlformats.org/officeDocument/2006/relationships/image" Target="media/image77.png"/><Relationship Id="rId76" Type="http://schemas.openxmlformats.org/officeDocument/2006/relationships/image" Target="media/image76.png"/><Relationship Id="rId75" Type="http://schemas.openxmlformats.org/officeDocument/2006/relationships/image" Target="media/image75.pn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png"/><Relationship Id="rId68" Type="http://schemas.openxmlformats.org/officeDocument/2006/relationships/image" Target="media/image68.pn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9" Type="http://schemas.openxmlformats.org/officeDocument/2006/relationships/image" Target="media/image199.png"/><Relationship Id="rId198" Type="http://schemas.openxmlformats.org/officeDocument/2006/relationships/image" Target="media/image198.png"/><Relationship Id="rId197" Type="http://schemas.openxmlformats.org/officeDocument/2006/relationships/image" Target="media/image197.png"/><Relationship Id="rId196" Type="http://schemas.openxmlformats.org/officeDocument/2006/relationships/image" Target="media/image196.png"/><Relationship Id="rId195" Type="http://schemas.openxmlformats.org/officeDocument/2006/relationships/image" Target="media/image195.png"/><Relationship Id="rId194" Type="http://schemas.openxmlformats.org/officeDocument/2006/relationships/image" Target="media/image194.png"/><Relationship Id="rId193" Type="http://schemas.openxmlformats.org/officeDocument/2006/relationships/image" Target="media/image193.png"/><Relationship Id="rId192" Type="http://schemas.openxmlformats.org/officeDocument/2006/relationships/image" Target="media/image192.png"/><Relationship Id="rId191" Type="http://schemas.openxmlformats.org/officeDocument/2006/relationships/image" Target="media/image191.png"/><Relationship Id="rId190" Type="http://schemas.openxmlformats.org/officeDocument/2006/relationships/image" Target="media/image190.png"/><Relationship Id="rId19" Type="http://schemas.openxmlformats.org/officeDocument/2006/relationships/image" Target="media/image19.png"/><Relationship Id="rId189" Type="http://schemas.openxmlformats.org/officeDocument/2006/relationships/image" Target="media/image189.png"/><Relationship Id="rId188" Type="http://schemas.openxmlformats.org/officeDocument/2006/relationships/image" Target="media/image188.png"/><Relationship Id="rId187" Type="http://schemas.openxmlformats.org/officeDocument/2006/relationships/image" Target="media/image187.png"/><Relationship Id="rId186" Type="http://schemas.openxmlformats.org/officeDocument/2006/relationships/image" Target="media/image186.png"/><Relationship Id="rId185" Type="http://schemas.openxmlformats.org/officeDocument/2006/relationships/image" Target="media/image185.png"/><Relationship Id="rId184" Type="http://schemas.openxmlformats.org/officeDocument/2006/relationships/image" Target="media/image184.png"/><Relationship Id="rId183" Type="http://schemas.openxmlformats.org/officeDocument/2006/relationships/image" Target="media/image183.png"/><Relationship Id="rId182" Type="http://schemas.openxmlformats.org/officeDocument/2006/relationships/image" Target="media/image182.png"/><Relationship Id="rId181" Type="http://schemas.openxmlformats.org/officeDocument/2006/relationships/image" Target="media/image181.png"/><Relationship Id="rId180" Type="http://schemas.openxmlformats.org/officeDocument/2006/relationships/image" Target="media/image180.png"/><Relationship Id="rId18" Type="http://schemas.openxmlformats.org/officeDocument/2006/relationships/image" Target="media/image18.png"/><Relationship Id="rId179" Type="http://schemas.openxmlformats.org/officeDocument/2006/relationships/image" Target="media/image179.png"/><Relationship Id="rId178" Type="http://schemas.openxmlformats.org/officeDocument/2006/relationships/image" Target="media/image178.png"/><Relationship Id="rId177" Type="http://schemas.openxmlformats.org/officeDocument/2006/relationships/image" Target="media/image177.png"/><Relationship Id="rId176" Type="http://schemas.openxmlformats.org/officeDocument/2006/relationships/image" Target="media/image176.png"/><Relationship Id="rId175" Type="http://schemas.openxmlformats.org/officeDocument/2006/relationships/image" Target="media/image175.png"/><Relationship Id="rId174" Type="http://schemas.openxmlformats.org/officeDocument/2006/relationships/image" Target="media/image174.png"/><Relationship Id="rId173" Type="http://schemas.openxmlformats.org/officeDocument/2006/relationships/image" Target="media/image173.png"/><Relationship Id="rId172" Type="http://schemas.openxmlformats.org/officeDocument/2006/relationships/image" Target="media/image172.png"/><Relationship Id="rId171" Type="http://schemas.openxmlformats.org/officeDocument/2006/relationships/image" Target="media/image171.png"/><Relationship Id="rId170" Type="http://schemas.openxmlformats.org/officeDocument/2006/relationships/image" Target="media/image170.png"/><Relationship Id="rId17" Type="http://schemas.openxmlformats.org/officeDocument/2006/relationships/image" Target="media/image17.png"/><Relationship Id="rId169" Type="http://schemas.openxmlformats.org/officeDocument/2006/relationships/image" Target="media/image169.png"/><Relationship Id="rId168" Type="http://schemas.openxmlformats.org/officeDocument/2006/relationships/image" Target="media/image168.png"/><Relationship Id="rId167" Type="http://schemas.openxmlformats.org/officeDocument/2006/relationships/image" Target="media/image167.png"/><Relationship Id="rId166" Type="http://schemas.openxmlformats.org/officeDocument/2006/relationships/image" Target="media/image166.png"/><Relationship Id="rId165" Type="http://schemas.openxmlformats.org/officeDocument/2006/relationships/image" Target="media/image165.png"/><Relationship Id="rId164" Type="http://schemas.openxmlformats.org/officeDocument/2006/relationships/image" Target="media/image164.png"/><Relationship Id="rId163" Type="http://schemas.openxmlformats.org/officeDocument/2006/relationships/image" Target="media/image163.png"/><Relationship Id="rId162" Type="http://schemas.openxmlformats.org/officeDocument/2006/relationships/image" Target="media/image162.png"/><Relationship Id="rId161" Type="http://schemas.openxmlformats.org/officeDocument/2006/relationships/image" Target="media/image161.png"/><Relationship Id="rId160" Type="http://schemas.openxmlformats.org/officeDocument/2006/relationships/image" Target="media/image160.png"/><Relationship Id="rId16" Type="http://schemas.openxmlformats.org/officeDocument/2006/relationships/image" Target="media/image16.png"/><Relationship Id="rId159" Type="http://schemas.openxmlformats.org/officeDocument/2006/relationships/image" Target="media/image159.png"/><Relationship Id="rId158" Type="http://schemas.openxmlformats.org/officeDocument/2006/relationships/image" Target="media/image158.png"/><Relationship Id="rId157" Type="http://schemas.openxmlformats.org/officeDocument/2006/relationships/image" Target="media/image157.png"/><Relationship Id="rId156" Type="http://schemas.openxmlformats.org/officeDocument/2006/relationships/image" Target="media/image156.png"/><Relationship Id="rId155" Type="http://schemas.openxmlformats.org/officeDocument/2006/relationships/image" Target="media/image155.png"/><Relationship Id="rId154" Type="http://schemas.openxmlformats.org/officeDocument/2006/relationships/image" Target="media/image154.png"/><Relationship Id="rId153" Type="http://schemas.openxmlformats.org/officeDocument/2006/relationships/image" Target="media/image153.png"/><Relationship Id="rId152" Type="http://schemas.openxmlformats.org/officeDocument/2006/relationships/image" Target="media/image152.png"/><Relationship Id="rId151" Type="http://schemas.openxmlformats.org/officeDocument/2006/relationships/image" Target="media/image151.png"/><Relationship Id="rId150" Type="http://schemas.openxmlformats.org/officeDocument/2006/relationships/image" Target="media/image150.png"/><Relationship Id="rId15" Type="http://schemas.openxmlformats.org/officeDocument/2006/relationships/image" Target="media/image15.png"/><Relationship Id="rId149" Type="http://schemas.openxmlformats.org/officeDocument/2006/relationships/image" Target="media/image149.png"/><Relationship Id="rId148" Type="http://schemas.openxmlformats.org/officeDocument/2006/relationships/image" Target="media/image148.png"/><Relationship Id="rId147" Type="http://schemas.openxmlformats.org/officeDocument/2006/relationships/image" Target="media/image147.png"/><Relationship Id="rId146" Type="http://schemas.openxmlformats.org/officeDocument/2006/relationships/image" Target="media/image146.png"/><Relationship Id="rId145" Type="http://schemas.openxmlformats.org/officeDocument/2006/relationships/image" Target="media/image145.png"/><Relationship Id="rId144" Type="http://schemas.openxmlformats.org/officeDocument/2006/relationships/image" Target="media/image144.png"/><Relationship Id="rId143" Type="http://schemas.openxmlformats.org/officeDocument/2006/relationships/image" Target="media/image143.png"/><Relationship Id="rId142" Type="http://schemas.openxmlformats.org/officeDocument/2006/relationships/image" Target="media/image142.png"/><Relationship Id="rId141" Type="http://schemas.openxmlformats.org/officeDocument/2006/relationships/image" Target="media/image141.png"/><Relationship Id="rId140" Type="http://schemas.openxmlformats.org/officeDocument/2006/relationships/image" Target="media/image140.png"/><Relationship Id="rId14" Type="http://schemas.openxmlformats.org/officeDocument/2006/relationships/image" Target="media/image14.png"/><Relationship Id="rId139" Type="http://schemas.openxmlformats.org/officeDocument/2006/relationships/image" Target="media/image139.png"/><Relationship Id="rId138" Type="http://schemas.openxmlformats.org/officeDocument/2006/relationships/image" Target="media/image138.png"/><Relationship Id="rId137" Type="http://schemas.openxmlformats.org/officeDocument/2006/relationships/image" Target="media/image137.png"/><Relationship Id="rId136" Type="http://schemas.openxmlformats.org/officeDocument/2006/relationships/image" Target="media/image136.png"/><Relationship Id="rId135" Type="http://schemas.openxmlformats.org/officeDocument/2006/relationships/image" Target="media/image135.png"/><Relationship Id="rId134" Type="http://schemas.openxmlformats.org/officeDocument/2006/relationships/image" Target="media/image134.png"/><Relationship Id="rId133" Type="http://schemas.openxmlformats.org/officeDocument/2006/relationships/image" Target="media/image133.png"/><Relationship Id="rId132" Type="http://schemas.openxmlformats.org/officeDocument/2006/relationships/image" Target="media/image132.png"/><Relationship Id="rId131" Type="http://schemas.openxmlformats.org/officeDocument/2006/relationships/image" Target="media/image131.png"/><Relationship Id="rId130" Type="http://schemas.openxmlformats.org/officeDocument/2006/relationships/image" Target="media/image130.png"/><Relationship Id="rId13" Type="http://schemas.openxmlformats.org/officeDocument/2006/relationships/image" Target="media/image13.png"/><Relationship Id="rId129" Type="http://schemas.openxmlformats.org/officeDocument/2006/relationships/image" Target="media/image129.png"/><Relationship Id="rId128" Type="http://schemas.openxmlformats.org/officeDocument/2006/relationships/image" Target="media/image128.png"/><Relationship Id="rId127" Type="http://schemas.openxmlformats.org/officeDocument/2006/relationships/image" Target="media/image127.png"/><Relationship Id="rId126" Type="http://schemas.openxmlformats.org/officeDocument/2006/relationships/image" Target="media/image126.png"/><Relationship Id="rId125" Type="http://schemas.openxmlformats.org/officeDocument/2006/relationships/image" Target="media/image125.png"/><Relationship Id="rId124" Type="http://schemas.openxmlformats.org/officeDocument/2006/relationships/image" Target="media/image124.png"/><Relationship Id="rId123" Type="http://schemas.openxmlformats.org/officeDocument/2006/relationships/image" Target="media/image123.png"/><Relationship Id="rId122" Type="http://schemas.openxmlformats.org/officeDocument/2006/relationships/image" Target="media/image122.png"/><Relationship Id="rId121" Type="http://schemas.openxmlformats.org/officeDocument/2006/relationships/image" Target="media/image121.png"/><Relationship Id="rId120" Type="http://schemas.openxmlformats.org/officeDocument/2006/relationships/image" Target="media/image120.png"/><Relationship Id="rId12" Type="http://schemas.openxmlformats.org/officeDocument/2006/relationships/image" Target="media/image12.png"/><Relationship Id="rId119" Type="http://schemas.openxmlformats.org/officeDocument/2006/relationships/image" Target="media/image119.png"/><Relationship Id="rId118" Type="http://schemas.openxmlformats.org/officeDocument/2006/relationships/image" Target="media/image118.png"/><Relationship Id="rId117" Type="http://schemas.openxmlformats.org/officeDocument/2006/relationships/image" Target="media/image117.png"/><Relationship Id="rId116" Type="http://schemas.openxmlformats.org/officeDocument/2006/relationships/image" Target="media/image116.png"/><Relationship Id="rId115" Type="http://schemas.openxmlformats.org/officeDocument/2006/relationships/image" Target="media/image115.png"/><Relationship Id="rId114" Type="http://schemas.openxmlformats.org/officeDocument/2006/relationships/image" Target="media/image114.png"/><Relationship Id="rId113" Type="http://schemas.openxmlformats.org/officeDocument/2006/relationships/image" Target="media/image113.png"/><Relationship Id="rId112" Type="http://schemas.openxmlformats.org/officeDocument/2006/relationships/image" Target="media/image112.png"/><Relationship Id="rId111" Type="http://schemas.openxmlformats.org/officeDocument/2006/relationships/image" Target="media/image111.png"/><Relationship Id="rId110" Type="http://schemas.openxmlformats.org/officeDocument/2006/relationships/image" Target="media/image110.png"/><Relationship Id="rId11" Type="http://schemas.openxmlformats.org/officeDocument/2006/relationships/image" Target="media/image11.png"/><Relationship Id="rId109" Type="http://schemas.openxmlformats.org/officeDocument/2006/relationships/image" Target="media/image109.png"/><Relationship Id="rId108" Type="http://schemas.openxmlformats.org/officeDocument/2006/relationships/image" Target="media/image108.png"/><Relationship Id="rId107" Type="http://schemas.openxmlformats.org/officeDocument/2006/relationships/image" Target="media/image107.png"/><Relationship Id="rId106" Type="http://schemas.openxmlformats.org/officeDocument/2006/relationships/image" Target="media/image106.png"/><Relationship Id="rId105" Type="http://schemas.openxmlformats.org/officeDocument/2006/relationships/image" Target="media/image105.png"/><Relationship Id="rId104" Type="http://schemas.openxmlformats.org/officeDocument/2006/relationships/image" Target="media/image104.png"/><Relationship Id="rId103" Type="http://schemas.openxmlformats.org/officeDocument/2006/relationships/image" Target="media/image103.png"/><Relationship Id="rId102" Type="http://schemas.openxmlformats.org/officeDocument/2006/relationships/image" Target="media/image102.png"/><Relationship Id="rId101" Type="http://schemas.openxmlformats.org/officeDocument/2006/relationships/image" Target="media/image101.png"/><Relationship Id="rId100" Type="http://schemas.openxmlformats.org/officeDocument/2006/relationships/image" Target="media/image100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filterMode="1"/>
  <dimension ref="A1:AH82"/>
  <sheetViews>
    <sheetView tabSelected="1" topLeftCell="L22" workbookViewId="0">
      <selection activeCell="AB21" sqref="AB21"/>
    </sheetView>
  </sheetViews>
  <sheetFormatPr defaultColWidth="9" defaultRowHeight="14"/>
  <cols>
    <col min="20" max="20" width="13.6363636363636"/>
    <col min="22" max="22" width="10" customWidth="1"/>
    <col min="26" max="26" width="13.6363636363636"/>
    <col min="32" max="32" width="13.6363636363636"/>
  </cols>
  <sheetData>
    <row r="1" spans="1:30">
      <c r="A1" s="1" t="s">
        <v>0</v>
      </c>
      <c r="B1" s="1" t="s">
        <v>1</v>
      </c>
      <c r="C1" s="2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W1" s="1" t="s">
        <v>18</v>
      </c>
      <c r="X1" s="1" t="s">
        <v>19</v>
      </c>
      <c r="AC1" s="1" t="s">
        <v>20</v>
      </c>
      <c r="AD1" s="1" t="s">
        <v>21</v>
      </c>
    </row>
    <row r="2" spans="1:30">
      <c r="A2" s="1"/>
      <c r="B2" s="1"/>
      <c r="C2" s="2"/>
      <c r="D2" s="1"/>
      <c r="E2" s="1"/>
      <c r="L2" s="1"/>
      <c r="M2" s="1"/>
      <c r="N2" s="1"/>
      <c r="O2" s="1"/>
      <c r="P2" s="1"/>
      <c r="Q2" s="1"/>
      <c r="R2" s="1"/>
      <c r="W2" s="1"/>
      <c r="X2" s="1"/>
      <c r="AC2" s="1"/>
      <c r="AD2" s="1"/>
    </row>
    <row r="3" ht="12" hidden="1" customHeight="1" spans="1:34">
      <c r="A3">
        <v>1230</v>
      </c>
      <c r="B3" t="s">
        <v>22</v>
      </c>
      <c r="C3" s="3">
        <v>13</v>
      </c>
      <c r="D3" t="s">
        <v>23</v>
      </c>
      <c r="E3" t="s">
        <v>24</v>
      </c>
      <c r="L3" t="s">
        <v>25</v>
      </c>
      <c r="N3">
        <v>9</v>
      </c>
      <c r="O3" t="s">
        <v>26</v>
      </c>
      <c r="P3" t="s">
        <v>27</v>
      </c>
      <c r="Q3" t="s">
        <v>28</v>
      </c>
      <c r="R3">
        <v>2</v>
      </c>
      <c r="S3">
        <v>1</v>
      </c>
      <c r="T3" t="str">
        <f>_xlfn.DISPIMG("ID_92A0C31AC5B44E698C67AAA0D143D6CF",1)</f>
        <v>=DISPIMG("ID_92A0C31AC5B44E698C67AAA0D143D6CF",1)</v>
      </c>
      <c r="U3">
        <v>0</v>
      </c>
      <c r="V3">
        <v>1</v>
      </c>
      <c r="W3" t="s">
        <v>29</v>
      </c>
      <c r="X3">
        <v>3</v>
      </c>
      <c r="Y3">
        <v>2</v>
      </c>
      <c r="Z3" t="str">
        <f>_xlfn.DISPIMG("ID_66CBA4EADA94411C9E5CF18ED73EE65B",1)</f>
        <v>=DISPIMG("ID_66CBA4EADA94411C9E5CF18ED73EE65B",1)</v>
      </c>
      <c r="AA3">
        <v>0</v>
      </c>
      <c r="AB3">
        <v>0</v>
      </c>
      <c r="AC3" t="s">
        <v>30</v>
      </c>
      <c r="AD3">
        <v>3</v>
      </c>
      <c r="AE3">
        <v>4</v>
      </c>
      <c r="AF3" t="str">
        <f>_xlfn.DISPIMG("ID_7615EC732CDD4A3E9714E156744170B9",1)</f>
        <v>=DISPIMG("ID_7615EC732CDD4A3E9714E156744170B9",1)</v>
      </c>
      <c r="AG3">
        <f t="shared" ref="AG3:AG31" si="0">IF(AD3=AE3,1,0)</f>
        <v>0</v>
      </c>
      <c r="AH3">
        <f t="shared" ref="AH3:AH31" si="1">IF(OR(AND(AD3&gt;=3,AE3&gt;=3),AND(AD3&lt;3,AE3&lt;3)),1,0)</f>
        <v>1</v>
      </c>
    </row>
    <row r="4" ht="41.9" hidden="1" spans="1:34">
      <c r="A4">
        <v>1231</v>
      </c>
      <c r="B4" t="s">
        <v>22</v>
      </c>
      <c r="C4" s="3">
        <v>13</v>
      </c>
      <c r="D4" t="s">
        <v>23</v>
      </c>
      <c r="E4" t="s">
        <v>24</v>
      </c>
      <c r="L4" t="s">
        <v>31</v>
      </c>
      <c r="N4">
        <v>7</v>
      </c>
      <c r="O4" t="s">
        <v>26</v>
      </c>
      <c r="P4" t="s">
        <v>32</v>
      </c>
      <c r="Q4" t="s">
        <v>33</v>
      </c>
      <c r="R4">
        <v>2</v>
      </c>
      <c r="S4">
        <v>0</v>
      </c>
      <c r="T4" t="str">
        <f>_xlfn.DISPIMG("ID_CA6270C58F2546AB8132359785F3EB48",1)</f>
        <v>=DISPIMG("ID_CA6270C58F2546AB8132359785F3EB48",1)</v>
      </c>
      <c r="U4">
        <v>0</v>
      </c>
      <c r="V4">
        <v>1</v>
      </c>
      <c r="W4" t="s">
        <v>34</v>
      </c>
      <c r="X4">
        <v>3</v>
      </c>
      <c r="Y4">
        <v>3</v>
      </c>
      <c r="Z4" t="str">
        <f>_xlfn.DISPIMG("ID_CCCEBF072FEE423FBC484546512508E7",1)</f>
        <v>=DISPIMG("ID_CCCEBF072FEE423FBC484546512508E7",1)</v>
      </c>
      <c r="AA4">
        <v>1</v>
      </c>
      <c r="AB4">
        <v>1</v>
      </c>
      <c r="AC4" t="s">
        <v>35</v>
      </c>
      <c r="AD4">
        <v>2</v>
      </c>
      <c r="AE4">
        <v>3</v>
      </c>
      <c r="AF4" t="str">
        <f>_xlfn.DISPIMG("ID_EC8E689BDA2B43888C4E13506AC09529",1)</f>
        <v>=DISPIMG("ID_EC8E689BDA2B43888C4E13506AC09529",1)</v>
      </c>
      <c r="AG4">
        <f t="shared" si="0"/>
        <v>0</v>
      </c>
      <c r="AH4">
        <f t="shared" si="1"/>
        <v>0</v>
      </c>
    </row>
    <row r="5" ht="40.55" spans="1:34">
      <c r="A5">
        <v>1232</v>
      </c>
      <c r="B5" t="s">
        <v>22</v>
      </c>
      <c r="C5" s="3">
        <v>13</v>
      </c>
      <c r="D5" t="s">
        <v>23</v>
      </c>
      <c r="E5" t="s">
        <v>24</v>
      </c>
      <c r="L5" t="s">
        <v>36</v>
      </c>
      <c r="N5">
        <v>8</v>
      </c>
      <c r="O5" t="s">
        <v>26</v>
      </c>
      <c r="P5" t="s">
        <v>37</v>
      </c>
      <c r="Q5" t="s">
        <v>38</v>
      </c>
      <c r="R5">
        <v>2</v>
      </c>
      <c r="S5">
        <v>2</v>
      </c>
      <c r="T5" t="str">
        <f>_xlfn.DISPIMG("ID_5B75D85B66334B18B6F7373500F660B0",1)</f>
        <v>=DISPIMG("ID_5B75D85B66334B18B6F7373500F660B0",1)</v>
      </c>
      <c r="U5">
        <v>1</v>
      </c>
      <c r="V5">
        <v>1</v>
      </c>
      <c r="W5" t="s">
        <v>39</v>
      </c>
      <c r="X5">
        <v>4</v>
      </c>
      <c r="Y5">
        <v>3</v>
      </c>
      <c r="Z5" t="str">
        <f>_xlfn.DISPIMG("ID_A5E8829DB9C5404BA351B7D8F1E2021A",1)</f>
        <v>=DISPIMG("ID_A5E8829DB9C5404BA351B7D8F1E2021A",1)</v>
      </c>
      <c r="AA5">
        <v>0</v>
      </c>
      <c r="AB5">
        <v>1</v>
      </c>
      <c r="AC5" t="s">
        <v>40</v>
      </c>
      <c r="AD5">
        <v>2</v>
      </c>
      <c r="AE5">
        <v>3</v>
      </c>
      <c r="AF5" t="str">
        <f>_xlfn.DISPIMG("ID_CB3FF4918243412DA29E221CFADFB0FC",1)</f>
        <v>=DISPIMG("ID_CB3FF4918243412DA29E221CFADFB0FC",1)</v>
      </c>
      <c r="AG5">
        <f t="shared" si="0"/>
        <v>0</v>
      </c>
      <c r="AH5">
        <f t="shared" si="1"/>
        <v>0</v>
      </c>
    </row>
    <row r="6" ht="43" spans="1:34">
      <c r="A6">
        <v>1233</v>
      </c>
      <c r="B6" t="s">
        <v>22</v>
      </c>
      <c r="C6" s="3">
        <v>13</v>
      </c>
      <c r="D6" t="s">
        <v>23</v>
      </c>
      <c r="E6" t="s">
        <v>24</v>
      </c>
      <c r="L6" t="s">
        <v>41</v>
      </c>
      <c r="N6">
        <v>12</v>
      </c>
      <c r="O6" t="s">
        <v>42</v>
      </c>
      <c r="P6" t="s">
        <v>43</v>
      </c>
      <c r="Q6" t="s">
        <v>44</v>
      </c>
      <c r="R6">
        <v>2</v>
      </c>
      <c r="S6">
        <v>3</v>
      </c>
      <c r="T6" t="str">
        <f>_xlfn.DISPIMG("ID_84900881686D4F5CA39C7FED52BB7A4B",1)</f>
        <v>=DISPIMG("ID_84900881686D4F5CA39C7FED52BB7A4B",1)</v>
      </c>
      <c r="U6">
        <v>0</v>
      </c>
      <c r="V6">
        <v>0</v>
      </c>
      <c r="W6" t="s">
        <v>45</v>
      </c>
      <c r="X6">
        <v>2</v>
      </c>
      <c r="Y6">
        <v>1</v>
      </c>
      <c r="Z6" t="str">
        <f>_xlfn.DISPIMG("ID_4C241E95882E450CA25EF9955D9BBCBF",1)</f>
        <v>=DISPIMG("ID_4C241E95882E450CA25EF9955D9BBCBF",1)</v>
      </c>
      <c r="AA6">
        <v>0</v>
      </c>
      <c r="AB6">
        <v>1</v>
      </c>
      <c r="AC6" t="s">
        <v>46</v>
      </c>
      <c r="AD6">
        <v>4</v>
      </c>
      <c r="AE6">
        <v>4</v>
      </c>
      <c r="AF6" t="str">
        <f>_xlfn.DISPIMG("ID_106D107CC6364A9F97FA77BAA51A7E0A",1)</f>
        <v>=DISPIMG("ID_106D107CC6364A9F97FA77BAA51A7E0A",1)</v>
      </c>
      <c r="AG6">
        <f t="shared" si="0"/>
        <v>1</v>
      </c>
      <c r="AH6">
        <f t="shared" si="1"/>
        <v>1</v>
      </c>
    </row>
    <row r="7" ht="48.8" spans="1:34">
      <c r="A7">
        <v>1234</v>
      </c>
      <c r="B7" t="s">
        <v>22</v>
      </c>
      <c r="C7" s="3">
        <v>13</v>
      </c>
      <c r="D7" t="s">
        <v>23</v>
      </c>
      <c r="E7" t="s">
        <v>24</v>
      </c>
      <c r="L7" t="s">
        <v>47</v>
      </c>
      <c r="N7">
        <v>10</v>
      </c>
      <c r="O7" t="s">
        <v>26</v>
      </c>
      <c r="P7" t="s">
        <v>27</v>
      </c>
      <c r="Q7" t="s">
        <v>48</v>
      </c>
      <c r="R7">
        <v>3</v>
      </c>
      <c r="S7">
        <v>4</v>
      </c>
      <c r="T7" t="str">
        <f>_xlfn.DISPIMG("ID_94C7FCB2A33C483CBC4F42CF35ECE6EF",1)</f>
        <v>=DISPIMG("ID_94C7FCB2A33C483CBC4F42CF35ECE6EF",1)</v>
      </c>
      <c r="U7">
        <v>0</v>
      </c>
      <c r="V7">
        <v>1</v>
      </c>
      <c r="W7" t="s">
        <v>49</v>
      </c>
      <c r="X7">
        <v>2</v>
      </c>
      <c r="Y7">
        <v>1</v>
      </c>
      <c r="Z7" t="str">
        <f>_xlfn.DISPIMG("ID_9A45D8AC49444FD6BA40B4E4AAA55DFE",1)</f>
        <v>=DISPIMG("ID_9A45D8AC49444FD6BA40B4E4AAA55DFE",1)</v>
      </c>
      <c r="AA7">
        <v>0</v>
      </c>
      <c r="AB7">
        <v>1</v>
      </c>
      <c r="AC7" t="s">
        <v>50</v>
      </c>
      <c r="AD7">
        <v>3</v>
      </c>
      <c r="AE7">
        <v>3</v>
      </c>
      <c r="AF7" t="str">
        <f>_xlfn.DISPIMG("ID_E6F05E6BD5E54172A988CA88A134A467",1)</f>
        <v>=DISPIMG("ID_E6F05E6BD5E54172A988CA88A134A467",1)</v>
      </c>
      <c r="AG7">
        <f t="shared" si="0"/>
        <v>1</v>
      </c>
      <c r="AH7">
        <f t="shared" si="1"/>
        <v>1</v>
      </c>
    </row>
    <row r="8" ht="43.35" spans="1:34">
      <c r="A8">
        <v>1235</v>
      </c>
      <c r="B8" t="s">
        <v>22</v>
      </c>
      <c r="C8" s="3">
        <v>13</v>
      </c>
      <c r="D8" t="s">
        <v>23</v>
      </c>
      <c r="E8" t="s">
        <v>24</v>
      </c>
      <c r="L8" t="s">
        <v>51</v>
      </c>
      <c r="N8">
        <v>6</v>
      </c>
      <c r="O8" t="s">
        <v>26</v>
      </c>
      <c r="P8" t="s">
        <v>52</v>
      </c>
      <c r="Q8" t="s">
        <v>53</v>
      </c>
      <c r="R8">
        <v>2</v>
      </c>
      <c r="S8">
        <v>2</v>
      </c>
      <c r="T8" t="str">
        <f>_xlfn.DISPIMG("ID_FE50911691A443BF98F31D7DEEF5757A",1)</f>
        <v>=DISPIMG("ID_FE50911691A443BF98F31D7DEEF5757A",1)</v>
      </c>
      <c r="U8">
        <v>1</v>
      </c>
      <c r="V8">
        <v>1</v>
      </c>
      <c r="W8" t="s">
        <v>54</v>
      </c>
      <c r="X8">
        <v>2</v>
      </c>
      <c r="Y8">
        <v>2</v>
      </c>
      <c r="Z8" t="str">
        <f>_xlfn.DISPIMG("ID_5BE6A81B97E74EA285F18999BD5832FC",1)</f>
        <v>=DISPIMG("ID_5BE6A81B97E74EA285F18999BD5832FC",1)</v>
      </c>
      <c r="AA8">
        <v>1</v>
      </c>
      <c r="AB8">
        <v>1</v>
      </c>
      <c r="AC8" t="s">
        <v>55</v>
      </c>
      <c r="AD8">
        <v>2</v>
      </c>
      <c r="AE8">
        <v>3</v>
      </c>
      <c r="AF8" t="str">
        <f>_xlfn.DISPIMG("ID_60A259290C45425597D9AEA7B162F4C4",1)</f>
        <v>=DISPIMG("ID_60A259290C45425597D9AEA7B162F4C4",1)</v>
      </c>
      <c r="AG8">
        <f t="shared" si="0"/>
        <v>0</v>
      </c>
      <c r="AH8">
        <f t="shared" si="1"/>
        <v>0</v>
      </c>
    </row>
    <row r="9" ht="41.3" hidden="1" spans="1:34">
      <c r="A9">
        <v>1236</v>
      </c>
      <c r="B9" t="s">
        <v>22</v>
      </c>
      <c r="C9" s="3">
        <v>13</v>
      </c>
      <c r="D9" t="s">
        <v>23</v>
      </c>
      <c r="E9" t="s">
        <v>24</v>
      </c>
      <c r="L9" t="s">
        <v>56</v>
      </c>
      <c r="N9">
        <v>7</v>
      </c>
      <c r="O9" t="s">
        <v>26</v>
      </c>
      <c r="P9" t="s">
        <v>57</v>
      </c>
      <c r="Q9" t="s">
        <v>58</v>
      </c>
      <c r="R9">
        <v>3</v>
      </c>
      <c r="S9">
        <v>2</v>
      </c>
      <c r="T9" t="str">
        <f>_xlfn.DISPIMG("ID_39EE6C4F5841488288CBF85FB2854B75",1)</f>
        <v>=DISPIMG("ID_39EE6C4F5841488288CBF85FB2854B75",1)</v>
      </c>
      <c r="U9">
        <v>0</v>
      </c>
      <c r="V9">
        <v>0</v>
      </c>
      <c r="W9" t="s">
        <v>59</v>
      </c>
      <c r="X9">
        <v>3</v>
      </c>
      <c r="Y9">
        <v>2</v>
      </c>
      <c r="Z9" t="str">
        <f>_xlfn.DISPIMG("ID_1666989307524B4C99E730BB3FEC4B00",1)</f>
        <v>=DISPIMG("ID_1666989307524B4C99E730BB3FEC4B00",1)</v>
      </c>
      <c r="AA9">
        <v>0</v>
      </c>
      <c r="AB9">
        <v>0</v>
      </c>
      <c r="AC9" t="s">
        <v>60</v>
      </c>
      <c r="AD9">
        <v>3</v>
      </c>
      <c r="AE9">
        <v>4</v>
      </c>
      <c r="AF9" t="str">
        <f>_xlfn.DISPIMG("ID_6DF3E5707D3A479AA131C4A88BC712BF",1)</f>
        <v>=DISPIMG("ID_6DF3E5707D3A479AA131C4A88BC712BF",1)</v>
      </c>
      <c r="AG9">
        <f t="shared" si="0"/>
        <v>0</v>
      </c>
      <c r="AH9">
        <f t="shared" si="1"/>
        <v>1</v>
      </c>
    </row>
    <row r="10" ht="38.85" spans="1:34">
      <c r="A10">
        <v>1237</v>
      </c>
      <c r="B10" t="s">
        <v>22</v>
      </c>
      <c r="C10" s="3">
        <v>13</v>
      </c>
      <c r="D10" t="s">
        <v>23</v>
      </c>
      <c r="E10" t="s">
        <v>24</v>
      </c>
      <c r="L10" t="s">
        <v>61</v>
      </c>
      <c r="N10">
        <v>12</v>
      </c>
      <c r="O10" t="s">
        <v>42</v>
      </c>
      <c r="P10" t="s">
        <v>62</v>
      </c>
      <c r="Q10" t="s">
        <v>63</v>
      </c>
      <c r="R10">
        <v>4</v>
      </c>
      <c r="S10">
        <v>4.5</v>
      </c>
      <c r="T10" t="str">
        <f>_xlfn.DISPIMG("ID_0EAD2CD768454AAD95D4433D44A36EFD",1)</f>
        <v>=DISPIMG("ID_0EAD2CD768454AAD95D4433D44A36EFD",1)</v>
      </c>
      <c r="U10">
        <v>0</v>
      </c>
      <c r="V10">
        <v>1</v>
      </c>
      <c r="W10" t="s">
        <v>64</v>
      </c>
      <c r="X10">
        <v>4</v>
      </c>
      <c r="Y10">
        <v>2</v>
      </c>
      <c r="Z10" t="str">
        <f>_xlfn.DISPIMG("ID_92AC7DC320DA40DDAF918AC0F32AD67C",1)</f>
        <v>=DISPIMG("ID_92AC7DC320DA40DDAF918AC0F32AD67C",1)</v>
      </c>
      <c r="AA10">
        <v>0</v>
      </c>
      <c r="AB10">
        <v>0</v>
      </c>
      <c r="AC10" t="s">
        <v>65</v>
      </c>
      <c r="AD10">
        <v>4</v>
      </c>
      <c r="AE10">
        <v>3</v>
      </c>
      <c r="AF10" t="str">
        <f>_xlfn.DISPIMG("ID_79E11442EB5E4535B1B9F688EB786E84",1)</f>
        <v>=DISPIMG("ID_79E11442EB5E4535B1B9F688EB786E84",1)</v>
      </c>
      <c r="AG10">
        <f t="shared" si="0"/>
        <v>0</v>
      </c>
      <c r="AH10">
        <f t="shared" si="1"/>
        <v>1</v>
      </c>
    </row>
    <row r="11" ht="44.35" spans="1:34">
      <c r="A11">
        <v>1238</v>
      </c>
      <c r="B11" t="s">
        <v>22</v>
      </c>
      <c r="C11" s="3">
        <v>13</v>
      </c>
      <c r="D11" t="s">
        <v>23</v>
      </c>
      <c r="E11" t="s">
        <v>24</v>
      </c>
      <c r="L11" t="s">
        <v>66</v>
      </c>
      <c r="N11">
        <v>10</v>
      </c>
      <c r="O11" t="s">
        <v>26</v>
      </c>
      <c r="P11" t="s">
        <v>27</v>
      </c>
      <c r="Q11" t="s">
        <v>67</v>
      </c>
      <c r="R11">
        <v>3</v>
      </c>
      <c r="S11">
        <v>4</v>
      </c>
      <c r="T11" t="str">
        <f>_xlfn.DISPIMG("ID_7E07947BD3124A60B6B49A2B29CD2F60",1)</f>
        <v>=DISPIMG("ID_7E07947BD3124A60B6B49A2B29CD2F60",1)</v>
      </c>
      <c r="U11">
        <v>0</v>
      </c>
      <c r="V11">
        <v>1</v>
      </c>
      <c r="W11" t="s">
        <v>68</v>
      </c>
      <c r="X11">
        <v>4</v>
      </c>
      <c r="Y11">
        <v>3</v>
      </c>
      <c r="Z11" t="str">
        <f>_xlfn.DISPIMG("ID_B02A0E876B2C4359813DE5121FD1E91D",1)</f>
        <v>=DISPIMG("ID_B02A0E876B2C4359813DE5121FD1E91D",1)</v>
      </c>
      <c r="AA11">
        <v>0</v>
      </c>
      <c r="AB11">
        <v>1</v>
      </c>
      <c r="AC11" t="s">
        <v>69</v>
      </c>
      <c r="AD11">
        <v>3</v>
      </c>
      <c r="AE11">
        <v>4</v>
      </c>
      <c r="AF11" t="str">
        <f>_xlfn.DISPIMG("ID_0BA20D7E11204415A646626628F9CFD2",1)</f>
        <v>=DISPIMG("ID_0BA20D7E11204415A646626628F9CFD2",1)</v>
      </c>
      <c r="AG11">
        <f t="shared" si="0"/>
        <v>0</v>
      </c>
      <c r="AH11">
        <f t="shared" si="1"/>
        <v>1</v>
      </c>
    </row>
    <row r="12" ht="41.3" hidden="1" spans="1:34">
      <c r="A12">
        <v>1239</v>
      </c>
      <c r="B12" t="s">
        <v>22</v>
      </c>
      <c r="C12" s="3">
        <v>13</v>
      </c>
      <c r="D12" t="s">
        <v>23</v>
      </c>
      <c r="E12" t="s">
        <v>24</v>
      </c>
      <c r="L12" t="s">
        <v>70</v>
      </c>
      <c r="N12">
        <v>7</v>
      </c>
      <c r="O12" t="s">
        <v>26</v>
      </c>
      <c r="P12" t="s">
        <v>71</v>
      </c>
      <c r="Q12" t="s">
        <v>72</v>
      </c>
      <c r="R12">
        <v>2</v>
      </c>
      <c r="S12">
        <v>2</v>
      </c>
      <c r="T12" t="str">
        <f>_xlfn.DISPIMG("ID_FE330E08D06D4213886D249E61F0CFF4",1)</f>
        <v>=DISPIMG("ID_FE330E08D06D4213886D249E61F0CFF4",1)</v>
      </c>
      <c r="U12">
        <v>1</v>
      </c>
      <c r="V12">
        <v>1</v>
      </c>
      <c r="W12" t="s">
        <v>73</v>
      </c>
      <c r="X12">
        <v>3</v>
      </c>
      <c r="Y12">
        <v>4</v>
      </c>
      <c r="Z12" t="str">
        <f>_xlfn.DISPIMG("ID_78F4E64B541E4C799072745D6AB3A40A",1)</f>
        <v>=DISPIMG("ID_78F4E64B541E4C799072745D6AB3A40A",1)</v>
      </c>
      <c r="AA12">
        <v>0</v>
      </c>
      <c r="AB12">
        <v>1</v>
      </c>
      <c r="AC12" t="s">
        <v>74</v>
      </c>
      <c r="AD12">
        <v>2</v>
      </c>
      <c r="AE12">
        <v>1</v>
      </c>
      <c r="AF12" t="str">
        <f>_xlfn.DISPIMG("ID_827971F6677947819C14577D52CCAE23",1)</f>
        <v>=DISPIMG("ID_827971F6677947819C14577D52CCAE23",1)</v>
      </c>
      <c r="AG12">
        <f t="shared" si="0"/>
        <v>0</v>
      </c>
      <c r="AH12">
        <f t="shared" si="1"/>
        <v>1</v>
      </c>
    </row>
    <row r="13" ht="44.6" spans="1:34">
      <c r="A13">
        <v>1240</v>
      </c>
      <c r="B13" t="s">
        <v>22</v>
      </c>
      <c r="C13" s="3">
        <v>13</v>
      </c>
      <c r="D13" t="s">
        <v>23</v>
      </c>
      <c r="E13" t="s">
        <v>24</v>
      </c>
      <c r="L13" t="s">
        <v>75</v>
      </c>
      <c r="N13">
        <v>12</v>
      </c>
      <c r="O13" t="s">
        <v>42</v>
      </c>
      <c r="P13" t="s">
        <v>76</v>
      </c>
      <c r="Q13" t="s">
        <v>77</v>
      </c>
      <c r="R13">
        <v>3</v>
      </c>
      <c r="S13">
        <v>4</v>
      </c>
      <c r="T13" t="str">
        <f>_xlfn.DISPIMG("ID_206F31FD9AAB45E3A6070B9994DFD305",1)</f>
        <v>=DISPIMG("ID_206F31FD9AAB45E3A6070B9994DFD305",1)</v>
      </c>
      <c r="U13">
        <v>0</v>
      </c>
      <c r="V13">
        <v>1</v>
      </c>
      <c r="W13" t="s">
        <v>78</v>
      </c>
      <c r="X13">
        <v>4</v>
      </c>
      <c r="Y13">
        <v>3</v>
      </c>
      <c r="Z13" t="str">
        <f>_xlfn.DISPIMG("ID_999DF2FA0DBD4CE4AB820467B4C29F47",1)</f>
        <v>=DISPIMG("ID_999DF2FA0DBD4CE4AB820467B4C29F47",1)</v>
      </c>
      <c r="AA13">
        <v>0</v>
      </c>
      <c r="AB13">
        <v>1</v>
      </c>
      <c r="AC13" t="s">
        <v>79</v>
      </c>
      <c r="AD13">
        <v>3</v>
      </c>
      <c r="AE13">
        <v>3</v>
      </c>
      <c r="AF13" t="str">
        <f>_xlfn.DISPIMG("ID_F0083FD573AD4030A3DCD691A481209C",1)</f>
        <v>=DISPIMG("ID_F0083FD573AD4030A3DCD691A481209C",1)</v>
      </c>
      <c r="AG13">
        <f t="shared" si="0"/>
        <v>1</v>
      </c>
      <c r="AH13">
        <f t="shared" si="1"/>
        <v>1</v>
      </c>
    </row>
    <row r="14" ht="44.6" spans="1:34">
      <c r="A14">
        <v>1241</v>
      </c>
      <c r="B14" t="s">
        <v>22</v>
      </c>
      <c r="C14" s="3">
        <v>13</v>
      </c>
      <c r="D14" t="s">
        <v>23</v>
      </c>
      <c r="E14" t="s">
        <v>24</v>
      </c>
      <c r="L14" t="s">
        <v>80</v>
      </c>
      <c r="N14">
        <v>13</v>
      </c>
      <c r="O14" t="s">
        <v>42</v>
      </c>
      <c r="P14" t="s">
        <v>81</v>
      </c>
      <c r="Q14" t="s">
        <v>82</v>
      </c>
      <c r="R14">
        <v>4</v>
      </c>
      <c r="S14">
        <v>1</v>
      </c>
      <c r="T14" t="str">
        <f>_xlfn.DISPIMG("ID_0751B676D73C4902A93438D88F3D8E63",1)</f>
        <v>=DISPIMG("ID_0751B676D73C4902A93438D88F3D8E63",1)</v>
      </c>
      <c r="U14">
        <v>0</v>
      </c>
      <c r="V14">
        <v>0</v>
      </c>
      <c r="W14" t="s">
        <v>83</v>
      </c>
      <c r="X14">
        <v>5</v>
      </c>
      <c r="Y14">
        <v>3</v>
      </c>
      <c r="Z14" t="str">
        <f>_xlfn.DISPIMG("ID_6EB98B32DB1B40FB87DDA4F183C77525",1)</f>
        <v>=DISPIMG("ID_6EB98B32DB1B40FB87DDA4F183C77525",1)</v>
      </c>
      <c r="AA14">
        <v>0</v>
      </c>
      <c r="AB14">
        <v>1</v>
      </c>
      <c r="AC14" t="s">
        <v>84</v>
      </c>
      <c r="AD14">
        <v>2</v>
      </c>
      <c r="AE14">
        <v>1</v>
      </c>
      <c r="AF14" t="str">
        <f>_xlfn.DISPIMG("ID_26BA2DDEEC5D48BB95DAE76FD3472388",1)</f>
        <v>=DISPIMG("ID_26BA2DDEEC5D48BB95DAE76FD3472388",1)</v>
      </c>
      <c r="AG14">
        <f t="shared" si="0"/>
        <v>0</v>
      </c>
      <c r="AH14">
        <f t="shared" si="1"/>
        <v>1</v>
      </c>
    </row>
    <row r="15" ht="39.45" spans="1:34">
      <c r="A15">
        <v>1242</v>
      </c>
      <c r="B15" t="s">
        <v>22</v>
      </c>
      <c r="C15" s="3">
        <v>13</v>
      </c>
      <c r="D15" t="s">
        <v>23</v>
      </c>
      <c r="E15" t="s">
        <v>24</v>
      </c>
      <c r="L15" t="s">
        <v>85</v>
      </c>
      <c r="N15">
        <v>13</v>
      </c>
      <c r="O15" t="s">
        <v>42</v>
      </c>
      <c r="P15" t="s">
        <v>86</v>
      </c>
      <c r="Q15" t="s">
        <v>87</v>
      </c>
      <c r="R15">
        <v>4</v>
      </c>
      <c r="S15">
        <v>3</v>
      </c>
      <c r="T15" t="str">
        <f>_xlfn.DISPIMG("ID_2F2572552C4448E8BA6D3BD84B084FB2",1)</f>
        <v>=DISPIMG("ID_2F2572552C4448E8BA6D3BD84B084FB2",1)</v>
      </c>
      <c r="U15">
        <v>0</v>
      </c>
      <c r="V15">
        <v>1</v>
      </c>
      <c r="W15" t="s">
        <v>88</v>
      </c>
      <c r="X15">
        <v>5</v>
      </c>
      <c r="Y15">
        <v>3</v>
      </c>
      <c r="Z15" t="str">
        <f>_xlfn.DISPIMG("ID_3FDF0C2438144B6A91F31BEB57C8DA68",1)</f>
        <v>=DISPIMG("ID_3FDF0C2438144B6A91F31BEB57C8DA68",1)</v>
      </c>
      <c r="AA15">
        <v>0</v>
      </c>
      <c r="AB15">
        <v>1</v>
      </c>
      <c r="AC15" t="s">
        <v>89</v>
      </c>
      <c r="AD15">
        <v>4</v>
      </c>
      <c r="AE15">
        <v>4</v>
      </c>
      <c r="AF15" t="str">
        <f>_xlfn.DISPIMG("ID_DE038DE05BD040FF899DB92975B3A091",1)</f>
        <v>=DISPIMG("ID_DE038DE05BD040FF899DB92975B3A091",1)</v>
      </c>
      <c r="AG15">
        <f t="shared" si="0"/>
        <v>1</v>
      </c>
      <c r="AH15">
        <f t="shared" si="1"/>
        <v>1</v>
      </c>
    </row>
    <row r="16" ht="49.1" spans="1:34">
      <c r="A16">
        <v>1243</v>
      </c>
      <c r="B16" t="s">
        <v>22</v>
      </c>
      <c r="C16" s="3">
        <v>13</v>
      </c>
      <c r="D16" t="s">
        <v>23</v>
      </c>
      <c r="E16" t="s">
        <v>24</v>
      </c>
      <c r="L16" t="s">
        <v>90</v>
      </c>
      <c r="N16">
        <v>9</v>
      </c>
      <c r="O16" t="s">
        <v>26</v>
      </c>
      <c r="P16" t="s">
        <v>91</v>
      </c>
      <c r="Q16" t="s">
        <v>92</v>
      </c>
      <c r="R16">
        <v>3</v>
      </c>
      <c r="S16">
        <v>2</v>
      </c>
      <c r="T16" t="str">
        <f>_xlfn.DISPIMG("ID_73A80897CDF340679DE278E5737CA320",1)</f>
        <v>=DISPIMG("ID_73A80897CDF340679DE278E5737CA320",1)</v>
      </c>
      <c r="U16">
        <v>0</v>
      </c>
      <c r="V16">
        <v>0</v>
      </c>
      <c r="W16" t="s">
        <v>93</v>
      </c>
      <c r="X16">
        <v>4</v>
      </c>
      <c r="Y16">
        <v>3</v>
      </c>
      <c r="Z16" t="str">
        <f>_xlfn.DISPIMG("ID_C0887E5BA25A4B7482FF56A7BAA40197",1)</f>
        <v>=DISPIMG("ID_C0887E5BA25A4B7482FF56A7BAA40197",1)</v>
      </c>
      <c r="AA16">
        <v>0</v>
      </c>
      <c r="AB16">
        <v>1</v>
      </c>
      <c r="AC16" t="s">
        <v>94</v>
      </c>
      <c r="AD16">
        <v>2</v>
      </c>
      <c r="AE16">
        <v>1</v>
      </c>
      <c r="AF16" t="str">
        <f>_xlfn.DISPIMG("ID_63309AE6279B4EDB8F1FEF27D7BE4D62",1)</f>
        <v>=DISPIMG("ID_63309AE6279B4EDB8F1FEF27D7BE4D62",1)</v>
      </c>
      <c r="AG16">
        <f t="shared" si="0"/>
        <v>0</v>
      </c>
      <c r="AH16">
        <f t="shared" si="1"/>
        <v>1</v>
      </c>
    </row>
    <row r="17" ht="43.8" spans="1:34">
      <c r="A17">
        <v>1244</v>
      </c>
      <c r="B17" t="s">
        <v>22</v>
      </c>
      <c r="C17" s="3">
        <v>13</v>
      </c>
      <c r="D17" t="s">
        <v>23</v>
      </c>
      <c r="E17" t="s">
        <v>24</v>
      </c>
      <c r="L17" t="s">
        <v>95</v>
      </c>
      <c r="N17">
        <v>10</v>
      </c>
      <c r="O17" t="s">
        <v>26</v>
      </c>
      <c r="P17" t="s">
        <v>27</v>
      </c>
      <c r="Q17" t="s">
        <v>96</v>
      </c>
      <c r="R17">
        <v>3</v>
      </c>
      <c r="S17">
        <v>2</v>
      </c>
      <c r="T17" t="str">
        <f>_xlfn.DISPIMG("ID_455D51FB5D8548E9B82B35E5705F883C",1)</f>
        <v>=DISPIMG("ID_455D51FB5D8548E9B82B35E5705F883C",1)</v>
      </c>
      <c r="U17">
        <v>0</v>
      </c>
      <c r="V17">
        <v>0</v>
      </c>
      <c r="W17" t="s">
        <v>97</v>
      </c>
      <c r="X17">
        <v>4</v>
      </c>
      <c r="Y17">
        <v>2</v>
      </c>
      <c r="Z17" t="str">
        <f>_xlfn.DISPIMG("ID_9FEC2E467BA2494BA3557029981E7FBD",1)</f>
        <v>=DISPIMG("ID_9FEC2E467BA2494BA3557029981E7FBD",1)</v>
      </c>
      <c r="AA17">
        <v>1</v>
      </c>
      <c r="AB17">
        <v>0</v>
      </c>
      <c r="AC17" t="s">
        <v>98</v>
      </c>
      <c r="AD17">
        <v>3</v>
      </c>
      <c r="AE17">
        <v>3</v>
      </c>
      <c r="AF17" t="str">
        <f>_xlfn.DISPIMG("ID_6EC30BEBFEE248E09E36DC80B6E89EAC",1)</f>
        <v>=DISPIMG("ID_6EC30BEBFEE248E09E36DC80B6E89EAC",1)</v>
      </c>
      <c r="AG17">
        <f t="shared" si="0"/>
        <v>1</v>
      </c>
      <c r="AH17">
        <f t="shared" si="1"/>
        <v>1</v>
      </c>
    </row>
    <row r="18" ht="46.65" spans="1:34">
      <c r="A18">
        <v>1245</v>
      </c>
      <c r="B18" t="s">
        <v>22</v>
      </c>
      <c r="C18" s="3">
        <v>13</v>
      </c>
      <c r="D18" t="s">
        <v>23</v>
      </c>
      <c r="E18" t="s">
        <v>24</v>
      </c>
      <c r="L18" t="s">
        <v>99</v>
      </c>
      <c r="N18">
        <v>12</v>
      </c>
      <c r="O18" t="s">
        <v>100</v>
      </c>
      <c r="P18" t="s">
        <v>101</v>
      </c>
      <c r="Q18" t="s">
        <v>102</v>
      </c>
      <c r="R18">
        <v>4</v>
      </c>
      <c r="S18">
        <v>2</v>
      </c>
      <c r="T18" t="str">
        <f>_xlfn.DISPIMG("ID_03821E834BD64FE7933D2B84A8C4A44A",1)</f>
        <v>=DISPIMG("ID_03821E834BD64FE7933D2B84A8C4A44A",1)</v>
      </c>
      <c r="U18">
        <v>0</v>
      </c>
      <c r="V18">
        <v>0</v>
      </c>
      <c r="W18" t="s">
        <v>103</v>
      </c>
      <c r="X18">
        <v>4</v>
      </c>
      <c r="Y18">
        <v>1</v>
      </c>
      <c r="Z18" t="str">
        <f>_xlfn.DISPIMG("ID_DEBA1129632A4B8F8A548011BF3AA78A",1)</f>
        <v>=DISPIMG("ID_DEBA1129632A4B8F8A548011BF3AA78A",1)</v>
      </c>
      <c r="AA18">
        <v>0</v>
      </c>
      <c r="AB18">
        <v>0</v>
      </c>
      <c r="AC18" t="s">
        <v>104</v>
      </c>
      <c r="AD18">
        <v>4</v>
      </c>
      <c r="AE18">
        <v>5</v>
      </c>
      <c r="AF18" t="str">
        <f>_xlfn.DISPIMG("ID_3120A10125B8402288234A9B7303430D",1)</f>
        <v>=DISPIMG("ID_3120A10125B8402288234A9B7303430D",1)</v>
      </c>
      <c r="AG18">
        <f t="shared" si="0"/>
        <v>0</v>
      </c>
      <c r="AH18">
        <f t="shared" si="1"/>
        <v>1</v>
      </c>
    </row>
    <row r="19" ht="42.55" spans="1:34">
      <c r="A19">
        <v>1246</v>
      </c>
      <c r="B19" t="s">
        <v>22</v>
      </c>
      <c r="C19" s="3">
        <v>13</v>
      </c>
      <c r="D19" t="s">
        <v>23</v>
      </c>
      <c r="E19" t="s">
        <v>24</v>
      </c>
      <c r="L19" t="s">
        <v>105</v>
      </c>
      <c r="N19">
        <v>10</v>
      </c>
      <c r="O19" t="s">
        <v>26</v>
      </c>
      <c r="P19" t="s">
        <v>27</v>
      </c>
      <c r="Q19" t="s">
        <v>106</v>
      </c>
      <c r="R19">
        <v>4</v>
      </c>
      <c r="S19">
        <v>2</v>
      </c>
      <c r="T19" t="str">
        <f>_xlfn.DISPIMG("ID_BA78B41FE5B941A2A7068042CBDF68F8",1)</f>
        <v>=DISPIMG("ID_BA78B41FE5B941A2A7068042CBDF68F8",1)</v>
      </c>
      <c r="U19">
        <v>0</v>
      </c>
      <c r="V19">
        <v>0</v>
      </c>
      <c r="W19" t="s">
        <v>107</v>
      </c>
      <c r="X19">
        <v>5</v>
      </c>
      <c r="Y19">
        <v>4</v>
      </c>
      <c r="Z19" t="str">
        <f>_xlfn.DISPIMG("ID_EE5602CD68AF4B8F85D3C6E89780DC60",1)</f>
        <v>=DISPIMG("ID_EE5602CD68AF4B8F85D3C6E89780DC60",1)</v>
      </c>
      <c r="AA19">
        <v>0</v>
      </c>
      <c r="AB19">
        <v>1</v>
      </c>
      <c r="AC19" t="s">
        <v>108</v>
      </c>
      <c r="AD19">
        <v>1</v>
      </c>
      <c r="AE19">
        <v>1</v>
      </c>
      <c r="AF19" t="str">
        <f>_xlfn.DISPIMG("ID_E87F350A2207455D8C68B4A59D998E01",1)</f>
        <v>=DISPIMG("ID_E87F350A2207455D8C68B4A59D998E01",1)</v>
      </c>
      <c r="AG19">
        <f t="shared" si="0"/>
        <v>1</v>
      </c>
      <c r="AH19">
        <f t="shared" si="1"/>
        <v>1</v>
      </c>
    </row>
    <row r="20" ht="43.65" spans="1:34">
      <c r="A20">
        <v>1247</v>
      </c>
      <c r="B20" t="s">
        <v>22</v>
      </c>
      <c r="C20" s="3">
        <v>13</v>
      </c>
      <c r="D20" t="s">
        <v>23</v>
      </c>
      <c r="E20" t="s">
        <v>24</v>
      </c>
      <c r="L20" t="s">
        <v>109</v>
      </c>
      <c r="N20">
        <v>14</v>
      </c>
      <c r="O20" t="s">
        <v>42</v>
      </c>
      <c r="P20" t="s">
        <v>110</v>
      </c>
      <c r="Q20" t="s">
        <v>111</v>
      </c>
      <c r="R20">
        <v>4</v>
      </c>
      <c r="S20">
        <v>2</v>
      </c>
      <c r="T20" t="str">
        <f>_xlfn.DISPIMG("ID_020C8B45BD4F4A41A1FEC1FEA9453A2C",1)</f>
        <v>=DISPIMG("ID_020C8B45BD4F4A41A1FEC1FEA9453A2C",1)</v>
      </c>
      <c r="U20">
        <v>0</v>
      </c>
      <c r="V20">
        <v>0</v>
      </c>
      <c r="W20" t="s">
        <v>112</v>
      </c>
      <c r="X20">
        <v>5</v>
      </c>
      <c r="Y20">
        <v>4</v>
      </c>
      <c r="Z20" t="str">
        <f>_xlfn.DISPIMG("ID_EEE768A936464322999B45EE2A98B444",1)</f>
        <v>=DISPIMG("ID_EEE768A936464322999B45EE2A98B444",1)</v>
      </c>
      <c r="AA20">
        <v>0</v>
      </c>
      <c r="AB20">
        <v>1</v>
      </c>
      <c r="AC20" t="s">
        <v>113</v>
      </c>
      <c r="AD20">
        <v>4</v>
      </c>
      <c r="AE20">
        <v>4</v>
      </c>
      <c r="AF20" t="str">
        <f>_xlfn.DISPIMG("ID_C861234084F4401B9D938C867331355C",1)</f>
        <v>=DISPIMG("ID_C861234084F4401B9D938C867331355C",1)</v>
      </c>
      <c r="AG20">
        <f t="shared" si="0"/>
        <v>1</v>
      </c>
      <c r="AH20">
        <f t="shared" si="1"/>
        <v>1</v>
      </c>
    </row>
    <row r="21" ht="37.1" spans="1:34">
      <c r="A21">
        <v>1248</v>
      </c>
      <c r="B21" t="s">
        <v>22</v>
      </c>
      <c r="C21" s="3">
        <v>13</v>
      </c>
      <c r="D21" t="s">
        <v>23</v>
      </c>
      <c r="E21" t="s">
        <v>24</v>
      </c>
      <c r="L21" t="s">
        <v>114</v>
      </c>
      <c r="N21">
        <v>12</v>
      </c>
      <c r="O21" t="s">
        <v>42</v>
      </c>
      <c r="P21" t="s">
        <v>115</v>
      </c>
      <c r="Q21" t="s">
        <v>116</v>
      </c>
      <c r="R21">
        <v>3</v>
      </c>
      <c r="S21">
        <v>1</v>
      </c>
      <c r="T21" t="str">
        <f>_xlfn.DISPIMG("ID_2415E9515BD4458196398CD9591E3051",1)</f>
        <v>=DISPIMG("ID_2415E9515BD4458196398CD9591E3051",1)</v>
      </c>
      <c r="U21">
        <v>0</v>
      </c>
      <c r="V21">
        <v>0</v>
      </c>
      <c r="W21" t="s">
        <v>117</v>
      </c>
      <c r="X21">
        <v>4</v>
      </c>
      <c r="Y21">
        <v>2</v>
      </c>
      <c r="Z21" t="str">
        <f>_xlfn.DISPIMG("ID_638151B7FD09416F8CB7BA02A2E5CEFA",1)</f>
        <v>=DISPIMG("ID_638151B7FD09416F8CB7BA02A2E5CEFA",1)</v>
      </c>
      <c r="AA21">
        <v>0</v>
      </c>
      <c r="AB21">
        <v>0</v>
      </c>
      <c r="AC21" t="s">
        <v>118</v>
      </c>
      <c r="AD21">
        <v>3</v>
      </c>
      <c r="AE21">
        <v>4</v>
      </c>
      <c r="AF21" t="str">
        <f>_xlfn.DISPIMG("ID_008B75945C9A4B22B2E2F00F006BCAC6",1)</f>
        <v>=DISPIMG("ID_008B75945C9A4B22B2E2F00F006BCAC6",1)</v>
      </c>
      <c r="AG21">
        <f t="shared" si="0"/>
        <v>0</v>
      </c>
      <c r="AH21">
        <f t="shared" si="1"/>
        <v>1</v>
      </c>
    </row>
    <row r="22" ht="37.55" spans="1:34">
      <c r="A22">
        <v>1301</v>
      </c>
      <c r="B22" t="s">
        <v>119</v>
      </c>
      <c r="C22" s="3">
        <v>12</v>
      </c>
      <c r="D22" t="s">
        <v>120</v>
      </c>
      <c r="E22" t="s">
        <v>121</v>
      </c>
      <c r="L22" t="s">
        <v>122</v>
      </c>
      <c r="N22">
        <v>13</v>
      </c>
      <c r="O22" t="s">
        <v>26</v>
      </c>
      <c r="P22" t="s">
        <v>27</v>
      </c>
      <c r="Q22" t="s">
        <v>123</v>
      </c>
      <c r="R22">
        <v>4</v>
      </c>
      <c r="S22">
        <v>4</v>
      </c>
      <c r="T22" t="str">
        <f>_xlfn.DISPIMG("ID_AC8890B311FF495C81AEE5E1999EC2D0",1)</f>
        <v>=DISPIMG("ID_AC8890B311FF495C81AEE5E1999EC2D0",1)</v>
      </c>
      <c r="U22">
        <v>1</v>
      </c>
      <c r="V22">
        <v>1</v>
      </c>
      <c r="W22" t="s">
        <v>124</v>
      </c>
      <c r="X22">
        <v>4</v>
      </c>
      <c r="Y22">
        <v>4</v>
      </c>
      <c r="Z22" t="str">
        <f>_xlfn.DISPIMG("ID_1A6B857AA89D4C22A81465D3499C3EEA",1)</f>
        <v>=DISPIMG("ID_1A6B857AA89D4C22A81465D3499C3EEA",1)</v>
      </c>
      <c r="AA22">
        <v>1</v>
      </c>
      <c r="AB22">
        <v>1</v>
      </c>
      <c r="AC22" t="s">
        <v>125</v>
      </c>
      <c r="AD22">
        <v>5</v>
      </c>
      <c r="AE22">
        <v>2</v>
      </c>
      <c r="AF22" t="str">
        <f>_xlfn.DISPIMG("ID_60721439F02A49B79AEF5EED96966601",1)</f>
        <v>=DISPIMG("ID_60721439F02A49B79AEF5EED96966601",1)</v>
      </c>
      <c r="AG22">
        <f t="shared" si="0"/>
        <v>0</v>
      </c>
      <c r="AH22">
        <f t="shared" si="1"/>
        <v>0</v>
      </c>
    </row>
    <row r="23" ht="37.3" spans="1:34">
      <c r="A23">
        <v>1302</v>
      </c>
      <c r="B23" t="s">
        <v>119</v>
      </c>
      <c r="C23" s="3">
        <v>12</v>
      </c>
      <c r="D23" t="s">
        <v>120</v>
      </c>
      <c r="E23" t="s">
        <v>121</v>
      </c>
      <c r="L23" t="s">
        <v>126</v>
      </c>
      <c r="N23">
        <v>11</v>
      </c>
      <c r="O23" t="s">
        <v>26</v>
      </c>
      <c r="P23" t="s">
        <v>27</v>
      </c>
      <c r="Q23" t="s">
        <v>127</v>
      </c>
      <c r="R23">
        <v>3</v>
      </c>
      <c r="S23">
        <v>2</v>
      </c>
      <c r="T23" t="str">
        <f>_xlfn.DISPIMG("ID_40DC0C4C00804D4FBE8667530A04789D",1)</f>
        <v>=DISPIMG("ID_40DC0C4C00804D4FBE8667530A04789D",1)</v>
      </c>
      <c r="U23">
        <v>0</v>
      </c>
      <c r="V23">
        <v>0</v>
      </c>
      <c r="W23" t="s">
        <v>128</v>
      </c>
      <c r="X23">
        <v>5</v>
      </c>
      <c r="Y23">
        <v>1</v>
      </c>
      <c r="Z23" t="str">
        <f>_xlfn.DISPIMG("ID_A8BBD6C472FB4B27B0E07F1FD877A989",1)</f>
        <v>=DISPIMG("ID_A8BBD6C472FB4B27B0E07F1FD877A989",1)</v>
      </c>
      <c r="AA23">
        <v>0</v>
      </c>
      <c r="AB23">
        <v>0</v>
      </c>
      <c r="AC23" t="s">
        <v>129</v>
      </c>
      <c r="AD23">
        <v>3</v>
      </c>
      <c r="AE23">
        <v>3</v>
      </c>
      <c r="AF23" t="str">
        <f>_xlfn.DISPIMG("ID_C0E065CA46994FC6B7D6E7CC747A9FC1",1)</f>
        <v>=DISPIMG("ID_C0E065CA46994FC6B7D6E7CC747A9FC1",1)</v>
      </c>
      <c r="AG23">
        <f t="shared" si="0"/>
        <v>1</v>
      </c>
      <c r="AH23">
        <f t="shared" si="1"/>
        <v>1</v>
      </c>
    </row>
    <row r="24" ht="43.4" hidden="1" spans="1:34">
      <c r="A24">
        <v>1303</v>
      </c>
      <c r="B24" t="s">
        <v>119</v>
      </c>
      <c r="C24" s="3">
        <v>12</v>
      </c>
      <c r="D24" t="s">
        <v>120</v>
      </c>
      <c r="E24" t="s">
        <v>121</v>
      </c>
      <c r="L24" t="s">
        <v>130</v>
      </c>
      <c r="N24">
        <v>11</v>
      </c>
      <c r="O24" t="s">
        <v>26</v>
      </c>
      <c r="P24" t="s">
        <v>27</v>
      </c>
      <c r="Q24" t="s">
        <v>131</v>
      </c>
      <c r="R24">
        <v>4</v>
      </c>
      <c r="S24">
        <v>3</v>
      </c>
      <c r="T24" t="str">
        <f>_xlfn.DISPIMG("ID_608540AFC13241FD945E701921BD03EC",1)</f>
        <v>=DISPIMG("ID_608540AFC13241FD945E701921BD03EC",1)</v>
      </c>
      <c r="U24">
        <v>0</v>
      </c>
      <c r="V24">
        <v>1</v>
      </c>
      <c r="W24" t="s">
        <v>132</v>
      </c>
      <c r="X24">
        <v>3</v>
      </c>
      <c r="Y24">
        <v>3</v>
      </c>
      <c r="Z24" t="str">
        <f>_xlfn.DISPIMG("ID_35CE33CA8EB942538E2A52C5FA3F116F",1)</f>
        <v>=DISPIMG("ID_35CE33CA8EB942538E2A52C5FA3F116F",1)</v>
      </c>
      <c r="AA24">
        <v>1</v>
      </c>
      <c r="AB24">
        <v>1</v>
      </c>
      <c r="AC24" t="s">
        <v>133</v>
      </c>
      <c r="AD24">
        <v>4</v>
      </c>
      <c r="AE24">
        <v>3</v>
      </c>
      <c r="AF24" t="str">
        <f>_xlfn.DISPIMG("ID_9EE87139EF584AA683D0C8014AB0A734",1)</f>
        <v>=DISPIMG("ID_9EE87139EF584AA683D0C8014AB0A734",1)</v>
      </c>
      <c r="AG24">
        <f t="shared" si="0"/>
        <v>0</v>
      </c>
      <c r="AH24">
        <f t="shared" si="1"/>
        <v>1</v>
      </c>
    </row>
    <row r="25" ht="41.75" hidden="1" spans="1:34">
      <c r="A25">
        <v>1304</v>
      </c>
      <c r="B25" t="s">
        <v>119</v>
      </c>
      <c r="C25" s="3">
        <v>12</v>
      </c>
      <c r="D25" t="s">
        <v>120</v>
      </c>
      <c r="E25" t="s">
        <v>121</v>
      </c>
      <c r="L25" t="s">
        <v>134</v>
      </c>
      <c r="N25">
        <v>10</v>
      </c>
      <c r="O25" t="s">
        <v>26</v>
      </c>
      <c r="P25" t="s">
        <v>135</v>
      </c>
      <c r="Q25" t="s">
        <v>136</v>
      </c>
      <c r="R25">
        <v>3</v>
      </c>
      <c r="S25">
        <v>3</v>
      </c>
      <c r="T25" t="str">
        <f>_xlfn.DISPIMG("ID_447E3A08D246412C8227DA4736941B19",1)</f>
        <v>=DISPIMG("ID_447E3A08D246412C8227DA4736941B19",1)</v>
      </c>
      <c r="U25">
        <v>1</v>
      </c>
      <c r="V25">
        <v>1</v>
      </c>
      <c r="W25" t="s">
        <v>137</v>
      </c>
      <c r="X25">
        <v>3</v>
      </c>
      <c r="Y25">
        <v>3</v>
      </c>
      <c r="Z25" t="str">
        <f>_xlfn.DISPIMG("ID_B068A241B82848D3B2C6CF5DA543BEA7",1)</f>
        <v>=DISPIMG("ID_B068A241B82848D3B2C6CF5DA543BEA7",1)</v>
      </c>
      <c r="AA25">
        <v>1</v>
      </c>
      <c r="AB25">
        <v>1</v>
      </c>
      <c r="AC25" t="s">
        <v>138</v>
      </c>
      <c r="AD25">
        <v>4</v>
      </c>
      <c r="AE25">
        <v>2</v>
      </c>
      <c r="AF25" t="str">
        <f>_xlfn.DISPIMG("ID_CB3F671A06524358828F261DAFF47722",1)</f>
        <v>=DISPIMG("ID_CB3F671A06524358828F261DAFF47722",1)</v>
      </c>
      <c r="AG25">
        <f t="shared" si="0"/>
        <v>0</v>
      </c>
      <c r="AH25">
        <f t="shared" si="1"/>
        <v>0</v>
      </c>
    </row>
    <row r="26" ht="34.5" spans="1:34">
      <c r="A26">
        <v>1305</v>
      </c>
      <c r="B26" t="s">
        <v>119</v>
      </c>
      <c r="C26" s="3">
        <v>12</v>
      </c>
      <c r="D26" t="s">
        <v>120</v>
      </c>
      <c r="E26" t="s">
        <v>121</v>
      </c>
      <c r="L26" t="s">
        <v>139</v>
      </c>
      <c r="N26">
        <v>10</v>
      </c>
      <c r="O26" t="s">
        <v>26</v>
      </c>
      <c r="P26" t="s">
        <v>135</v>
      </c>
      <c r="Q26" t="s">
        <v>140</v>
      </c>
      <c r="R26">
        <v>3</v>
      </c>
      <c r="S26">
        <v>4</v>
      </c>
      <c r="T26" t="str">
        <f>_xlfn.DISPIMG("ID_1F87700ACB0E43D780329AC7D4823B03",1)</f>
        <v>=DISPIMG("ID_1F87700ACB0E43D780329AC7D4823B03",1)</v>
      </c>
      <c r="U26">
        <v>0</v>
      </c>
      <c r="V26">
        <v>1</v>
      </c>
      <c r="W26" t="s">
        <v>141</v>
      </c>
      <c r="X26">
        <v>5</v>
      </c>
      <c r="Y26">
        <v>4</v>
      </c>
      <c r="Z26" t="str">
        <f>_xlfn.DISPIMG("ID_68D7DEB7DF99473DB33178500A3163DF",1)</f>
        <v>=DISPIMG("ID_68D7DEB7DF99473DB33178500A3163DF",1)</v>
      </c>
      <c r="AA26">
        <v>0</v>
      </c>
      <c r="AB26">
        <v>1</v>
      </c>
      <c r="AC26" t="s">
        <v>142</v>
      </c>
      <c r="AD26">
        <v>2</v>
      </c>
      <c r="AE26">
        <v>3</v>
      </c>
      <c r="AF26" t="str">
        <f>_xlfn.DISPIMG("ID_1A4F0F9228064F5C8392C44EC616874A",1)</f>
        <v>=DISPIMG("ID_1A4F0F9228064F5C8392C44EC616874A",1)</v>
      </c>
      <c r="AG26">
        <f t="shared" si="0"/>
        <v>0</v>
      </c>
      <c r="AH26">
        <f t="shared" si="1"/>
        <v>0</v>
      </c>
    </row>
    <row r="27" ht="34.95" spans="1:34">
      <c r="A27">
        <v>1306</v>
      </c>
      <c r="B27" t="s">
        <v>119</v>
      </c>
      <c r="C27" s="3">
        <v>12</v>
      </c>
      <c r="D27" t="s">
        <v>120</v>
      </c>
      <c r="E27" t="s">
        <v>121</v>
      </c>
      <c r="L27" t="s">
        <v>143</v>
      </c>
      <c r="N27">
        <v>13</v>
      </c>
      <c r="O27" t="s">
        <v>26</v>
      </c>
      <c r="P27" t="s">
        <v>144</v>
      </c>
      <c r="Q27" t="s">
        <v>145</v>
      </c>
      <c r="R27">
        <v>4</v>
      </c>
      <c r="S27">
        <v>4</v>
      </c>
      <c r="T27" t="str">
        <f>_xlfn.DISPIMG("ID_53BCB761B09C49A99794E29E0F0954DE",1)</f>
        <v>=DISPIMG("ID_53BCB761B09C49A99794E29E0F0954DE",1)</v>
      </c>
      <c r="U27">
        <v>1</v>
      </c>
      <c r="V27">
        <v>1</v>
      </c>
      <c r="W27" t="s">
        <v>146</v>
      </c>
      <c r="X27">
        <v>5</v>
      </c>
      <c r="Y27">
        <v>2</v>
      </c>
      <c r="Z27" t="str">
        <f>_xlfn.DISPIMG("ID_06D9583596294FDDAAB8F55B5FCD1EF5",1)</f>
        <v>=DISPIMG("ID_06D9583596294FDDAAB8F55B5FCD1EF5",1)</v>
      </c>
      <c r="AA27">
        <v>0</v>
      </c>
      <c r="AB27">
        <v>0</v>
      </c>
      <c r="AC27" t="s">
        <v>147</v>
      </c>
      <c r="AD27">
        <v>4</v>
      </c>
      <c r="AE27">
        <v>2</v>
      </c>
      <c r="AF27" t="str">
        <f>_xlfn.DISPIMG("ID_81B3CEF7AFBC40C6BBBCD5202281B109",1)</f>
        <v>=DISPIMG("ID_81B3CEF7AFBC40C6BBBCD5202281B109",1)</v>
      </c>
      <c r="AG27">
        <f t="shared" si="0"/>
        <v>0</v>
      </c>
      <c r="AH27">
        <f t="shared" si="1"/>
        <v>0</v>
      </c>
    </row>
    <row r="28" ht="36.3" hidden="1" spans="1:34">
      <c r="A28">
        <v>1307</v>
      </c>
      <c r="B28" t="s">
        <v>119</v>
      </c>
      <c r="C28" s="3">
        <v>12</v>
      </c>
      <c r="D28" t="s">
        <v>120</v>
      </c>
      <c r="E28" t="s">
        <v>121</v>
      </c>
      <c r="L28" t="s">
        <v>148</v>
      </c>
      <c r="N28">
        <v>10</v>
      </c>
      <c r="O28" t="s">
        <v>26</v>
      </c>
      <c r="P28" t="s">
        <v>135</v>
      </c>
      <c r="Q28" t="s">
        <v>149</v>
      </c>
      <c r="R28">
        <v>4</v>
      </c>
      <c r="S28">
        <v>3</v>
      </c>
      <c r="T28" t="str">
        <f>_xlfn.DISPIMG("ID_9B7F380DAABD4B42AD3A4640F73EB0F1",1)</f>
        <v>=DISPIMG("ID_9B7F380DAABD4B42AD3A4640F73EB0F1",1)</v>
      </c>
      <c r="U28">
        <v>0</v>
      </c>
      <c r="V28">
        <v>1</v>
      </c>
      <c r="W28" t="s">
        <v>150</v>
      </c>
      <c r="X28">
        <v>3</v>
      </c>
      <c r="Y28">
        <v>3</v>
      </c>
      <c r="Z28" t="str">
        <f>_xlfn.DISPIMG("ID_6C6AA513AF0B4C83A91ACBE7B9768344",1)</f>
        <v>=DISPIMG("ID_6C6AA513AF0B4C83A91ACBE7B9768344",1)</v>
      </c>
      <c r="AA28">
        <v>1</v>
      </c>
      <c r="AB28">
        <v>1</v>
      </c>
      <c r="AC28" t="s">
        <v>151</v>
      </c>
      <c r="AD28">
        <v>2</v>
      </c>
      <c r="AE28">
        <v>2</v>
      </c>
      <c r="AF28" t="str">
        <f>_xlfn.DISPIMG("ID_D6DA04F2B47C49DF9A44F6282534FE33",1)</f>
        <v>=DISPIMG("ID_D6DA04F2B47C49DF9A44F6282534FE33",1)</v>
      </c>
      <c r="AG28">
        <f t="shared" si="0"/>
        <v>1</v>
      </c>
      <c r="AH28">
        <f t="shared" si="1"/>
        <v>1</v>
      </c>
    </row>
    <row r="29" ht="33.2" hidden="1" spans="1:34">
      <c r="A29">
        <v>1308</v>
      </c>
      <c r="B29" t="s">
        <v>119</v>
      </c>
      <c r="C29" s="3">
        <v>12</v>
      </c>
      <c r="D29" t="s">
        <v>120</v>
      </c>
      <c r="E29" t="s">
        <v>121</v>
      </c>
      <c r="L29" t="s">
        <v>152</v>
      </c>
      <c r="N29">
        <v>10</v>
      </c>
      <c r="O29" t="s">
        <v>26</v>
      </c>
      <c r="P29" t="s">
        <v>135</v>
      </c>
      <c r="Q29" t="s">
        <v>153</v>
      </c>
      <c r="R29">
        <v>3</v>
      </c>
      <c r="S29">
        <v>2</v>
      </c>
      <c r="T29" t="str">
        <f>_xlfn.DISPIMG("ID_00C3CB767346405185C28B6A668C2307",1)</f>
        <v>=DISPIMG("ID_00C3CB767346405185C28B6A668C2307",1)</v>
      </c>
      <c r="U29">
        <v>0</v>
      </c>
      <c r="V29">
        <v>0</v>
      </c>
      <c r="W29" t="s">
        <v>154</v>
      </c>
      <c r="X29">
        <v>3</v>
      </c>
      <c r="Y29">
        <v>4</v>
      </c>
      <c r="Z29" t="str">
        <f>_xlfn.DISPIMG("ID_E3F7E1A935AC4D5586BF3274847FD890",1)</f>
        <v>=DISPIMG("ID_E3F7E1A935AC4D5586BF3274847FD890",1)</v>
      </c>
      <c r="AA29">
        <v>0</v>
      </c>
      <c r="AB29">
        <v>1</v>
      </c>
      <c r="AC29" t="s">
        <v>155</v>
      </c>
      <c r="AD29">
        <v>4</v>
      </c>
      <c r="AE29">
        <v>3</v>
      </c>
      <c r="AF29" t="str">
        <f>_xlfn.DISPIMG("ID_8E8891AFCA784903A5DA726B1D60A178",1)</f>
        <v>=DISPIMG("ID_8E8891AFCA784903A5DA726B1D60A178",1)</v>
      </c>
      <c r="AG29">
        <f t="shared" si="0"/>
        <v>0</v>
      </c>
      <c r="AH29">
        <f t="shared" si="1"/>
        <v>1</v>
      </c>
    </row>
    <row r="30" ht="36.05" spans="1:34">
      <c r="A30">
        <v>1309</v>
      </c>
      <c r="B30" t="s">
        <v>119</v>
      </c>
      <c r="C30" s="3">
        <v>12</v>
      </c>
      <c r="D30" t="s">
        <v>120</v>
      </c>
      <c r="E30" t="s">
        <v>121</v>
      </c>
      <c r="L30" t="s">
        <v>156</v>
      </c>
      <c r="N30">
        <v>14</v>
      </c>
      <c r="O30" t="s">
        <v>42</v>
      </c>
      <c r="P30" t="s">
        <v>157</v>
      </c>
      <c r="Q30" t="s">
        <v>158</v>
      </c>
      <c r="R30">
        <v>2</v>
      </c>
      <c r="S30">
        <v>2</v>
      </c>
      <c r="T30" t="str">
        <f>_xlfn.DISPIMG("ID_00C3CB767346405185C28B6A668C2307",1)</f>
        <v>=DISPIMG("ID_00C3CB767346405185C28B6A668C2307",1)</v>
      </c>
      <c r="U30">
        <v>1</v>
      </c>
      <c r="V30">
        <v>1</v>
      </c>
      <c r="W30" t="s">
        <v>159</v>
      </c>
      <c r="X30">
        <v>4</v>
      </c>
      <c r="Y30">
        <v>4</v>
      </c>
      <c r="Z30" t="str">
        <f>_xlfn.DISPIMG("ID_F810CD18CC2D4016ABBC3159E86F6507",1)</f>
        <v>=DISPIMG("ID_F810CD18CC2D4016ABBC3159E86F6507",1)</v>
      </c>
      <c r="AA30">
        <v>1</v>
      </c>
      <c r="AB30">
        <v>1</v>
      </c>
      <c r="AC30" t="s">
        <v>160</v>
      </c>
      <c r="AD30">
        <v>5</v>
      </c>
      <c r="AE30">
        <v>5</v>
      </c>
      <c r="AF30" t="str">
        <f>_xlfn.DISPIMG("ID_00E55E218C5B477A9839B51F10E2EA4F",1)</f>
        <v>=DISPIMG("ID_00E55E218C5B477A9839B51F10E2EA4F",1)</v>
      </c>
      <c r="AG30">
        <f t="shared" si="0"/>
        <v>1</v>
      </c>
      <c r="AH30">
        <f t="shared" si="1"/>
        <v>1</v>
      </c>
    </row>
    <row r="31" ht="36.4" hidden="1" spans="1:34">
      <c r="A31">
        <v>1310</v>
      </c>
      <c r="B31" t="s">
        <v>119</v>
      </c>
      <c r="C31" s="3">
        <v>12</v>
      </c>
      <c r="D31" t="s">
        <v>120</v>
      </c>
      <c r="E31" t="s">
        <v>121</v>
      </c>
      <c r="L31" t="s">
        <v>161</v>
      </c>
      <c r="N31">
        <v>9</v>
      </c>
      <c r="O31" t="s">
        <v>26</v>
      </c>
      <c r="P31" t="s">
        <v>162</v>
      </c>
      <c r="Q31" t="s">
        <v>163</v>
      </c>
      <c r="R31">
        <v>3</v>
      </c>
      <c r="S31">
        <v>1</v>
      </c>
      <c r="T31" t="str">
        <f>_xlfn.DISPIMG("ID_8BB4C947C1B141E58A685D39C00B93EA",1)</f>
        <v>=DISPIMG("ID_8BB4C947C1B141E58A685D39C00B93EA",1)</v>
      </c>
      <c r="U31">
        <v>0</v>
      </c>
      <c r="V31">
        <v>0</v>
      </c>
      <c r="W31" t="s">
        <v>164</v>
      </c>
      <c r="X31">
        <v>3</v>
      </c>
      <c r="Y31">
        <v>3</v>
      </c>
      <c r="Z31" t="str">
        <f>_xlfn.DISPIMG("ID_64E802076B234E00A5C8FA56E39254E7",1)</f>
        <v>=DISPIMG("ID_64E802076B234E00A5C8FA56E39254E7",1)</v>
      </c>
      <c r="AA31">
        <v>1</v>
      </c>
      <c r="AB31">
        <v>1</v>
      </c>
      <c r="AC31" t="s">
        <v>165</v>
      </c>
      <c r="AD31">
        <v>3</v>
      </c>
      <c r="AE31">
        <v>3</v>
      </c>
      <c r="AF31" t="str">
        <f>_xlfn.DISPIMG("ID_21BBF88BD48145B98A0FA8FC6E411FF4",1)</f>
        <v>=DISPIMG("ID_21BBF88BD48145B98A0FA8FC6E411FF4",1)</v>
      </c>
      <c r="AG31">
        <f t="shared" si="0"/>
        <v>1</v>
      </c>
      <c r="AH31">
        <f t="shared" si="1"/>
        <v>1</v>
      </c>
    </row>
    <row r="32" ht="35.7" spans="1:34">
      <c r="A32">
        <v>1311</v>
      </c>
      <c r="B32" t="s">
        <v>119</v>
      </c>
      <c r="C32" s="3">
        <v>12</v>
      </c>
      <c r="D32" t="s">
        <v>120</v>
      </c>
      <c r="E32" t="s">
        <v>121</v>
      </c>
      <c r="L32" t="s">
        <v>166</v>
      </c>
      <c r="N32">
        <v>8</v>
      </c>
      <c r="O32" t="s">
        <v>26</v>
      </c>
      <c r="P32" t="s">
        <v>167</v>
      </c>
      <c r="Q32" t="s">
        <v>168</v>
      </c>
      <c r="R32">
        <v>3</v>
      </c>
      <c r="S32">
        <v>4</v>
      </c>
      <c r="T32" t="str">
        <f>_xlfn.DISPIMG("ID_6327237CEECD4141AAA2767351211367",1)</f>
        <v>=DISPIMG("ID_6327237CEECD4141AAA2767351211367",1)</v>
      </c>
      <c r="U32">
        <v>0</v>
      </c>
      <c r="V32">
        <v>1</v>
      </c>
      <c r="W32" t="s">
        <v>169</v>
      </c>
      <c r="X32">
        <v>4</v>
      </c>
      <c r="Y32">
        <v>3</v>
      </c>
      <c r="Z32" t="str">
        <f>_xlfn.DISPIMG("ID_D9C84DC8727E468EBC17439CCF8B3994",1)</f>
        <v>=DISPIMG("ID_D9C84DC8727E468EBC17439CCF8B3994",1)</v>
      </c>
      <c r="AA32">
        <v>0</v>
      </c>
      <c r="AB32">
        <v>1</v>
      </c>
      <c r="AC32" t="s">
        <v>108</v>
      </c>
      <c r="AD32">
        <v>1</v>
      </c>
      <c r="AE32">
        <v>1</v>
      </c>
      <c r="AF32" t="str">
        <f>_xlfn.DISPIMG("ID_EC16565AA7C045FAAA4CC6CE14472E1C",1)</f>
        <v>=DISPIMG("ID_EC16565AA7C045FAAA4CC6CE14472E1C",1)</v>
      </c>
      <c r="AG32">
        <v>1</v>
      </c>
      <c r="AH32">
        <v>1</v>
      </c>
    </row>
    <row r="33" ht="37.2" spans="1:34">
      <c r="A33">
        <v>1312</v>
      </c>
      <c r="B33" t="s">
        <v>119</v>
      </c>
      <c r="C33" s="3">
        <v>12</v>
      </c>
      <c r="D33" t="s">
        <v>120</v>
      </c>
      <c r="E33" t="s">
        <v>121</v>
      </c>
      <c r="L33" t="s">
        <v>170</v>
      </c>
      <c r="N33">
        <v>13</v>
      </c>
      <c r="O33" t="s">
        <v>26</v>
      </c>
      <c r="P33" t="s">
        <v>27</v>
      </c>
      <c r="Q33" t="s">
        <v>171</v>
      </c>
      <c r="R33">
        <v>4</v>
      </c>
      <c r="S33">
        <v>3</v>
      </c>
      <c r="T33" t="str">
        <f>_xlfn.DISPIMG("ID_FF80A4B441FB46C99D4ABB4B5B6385F9",1)</f>
        <v>=DISPIMG("ID_FF80A4B441FB46C99D4ABB4B5B6385F9",1)</v>
      </c>
      <c r="U33">
        <v>0</v>
      </c>
      <c r="V33">
        <v>1</v>
      </c>
      <c r="W33" t="s">
        <v>172</v>
      </c>
      <c r="X33">
        <v>5</v>
      </c>
      <c r="Y33">
        <v>4</v>
      </c>
      <c r="Z33" t="str">
        <f>_xlfn.DISPIMG("ID_660D89563C7D40C0B72D1151BF6049DD",1)</f>
        <v>=DISPIMG("ID_660D89563C7D40C0B72D1151BF6049DD",1)</v>
      </c>
      <c r="AA33">
        <v>0</v>
      </c>
      <c r="AB33">
        <v>1</v>
      </c>
      <c r="AC33" t="s">
        <v>173</v>
      </c>
      <c r="AD33">
        <v>4</v>
      </c>
      <c r="AE33">
        <v>3</v>
      </c>
      <c r="AF33" t="str">
        <f>_xlfn.DISPIMG("ID_C0ECA4051F3F4B599BE80217889EF9F9",1)</f>
        <v>=DISPIMG("ID_C0ECA4051F3F4B599BE80217889EF9F9",1)</v>
      </c>
      <c r="AG33">
        <f t="shared" ref="AG33:AG38" si="2">IF(AD33=AE33,1,0)</f>
        <v>0</v>
      </c>
      <c r="AH33">
        <f t="shared" ref="AH33:AH38" si="3">IF(OR(AND(AD33&gt;=3,AE33&gt;=3),AND(AD33&lt;3,AE33&lt;3)),1,0)</f>
        <v>1</v>
      </c>
    </row>
    <row r="34" ht="35.7" spans="1:34">
      <c r="A34">
        <v>1313</v>
      </c>
      <c r="B34" t="s">
        <v>119</v>
      </c>
      <c r="C34" s="3">
        <v>12</v>
      </c>
      <c r="D34" t="s">
        <v>120</v>
      </c>
      <c r="E34" t="s">
        <v>121</v>
      </c>
      <c r="L34" t="s">
        <v>170</v>
      </c>
      <c r="N34">
        <v>12</v>
      </c>
      <c r="O34" t="s">
        <v>26</v>
      </c>
      <c r="P34" t="s">
        <v>91</v>
      </c>
      <c r="Q34" t="s">
        <v>171</v>
      </c>
      <c r="R34">
        <v>4</v>
      </c>
      <c r="S34">
        <v>3</v>
      </c>
      <c r="T34" t="str">
        <f>_xlfn.DISPIMG("ID_3F6C696BDB5C462AAEDB0A06315B0660",1)</f>
        <v>=DISPIMG("ID_3F6C696BDB5C462AAEDB0A06315B0660",1)</v>
      </c>
      <c r="U34">
        <v>0</v>
      </c>
      <c r="V34">
        <v>1</v>
      </c>
      <c r="W34" t="s">
        <v>172</v>
      </c>
      <c r="X34">
        <v>4</v>
      </c>
      <c r="Y34">
        <v>3</v>
      </c>
      <c r="Z34" t="str">
        <f>_xlfn.DISPIMG("ID_46DF6D1796594A4080E0E69D46385358",1)</f>
        <v>=DISPIMG("ID_46DF6D1796594A4080E0E69D46385358",1)</v>
      </c>
      <c r="AA34">
        <v>0</v>
      </c>
      <c r="AB34">
        <v>1</v>
      </c>
      <c r="AC34" t="s">
        <v>173</v>
      </c>
      <c r="AD34">
        <v>4</v>
      </c>
      <c r="AE34">
        <v>3</v>
      </c>
      <c r="AF34" t="str">
        <f>_xlfn.DISPIMG("ID_F27975B92BD54D13887F6BC774E55F77",1)</f>
        <v>=DISPIMG("ID_F27975B92BD54D13887F6BC774E55F77",1)</v>
      </c>
      <c r="AG34">
        <f t="shared" si="2"/>
        <v>0</v>
      </c>
      <c r="AH34">
        <f t="shared" si="3"/>
        <v>1</v>
      </c>
    </row>
    <row r="35" ht="36.85" spans="1:34">
      <c r="A35">
        <v>1314</v>
      </c>
      <c r="B35" t="s">
        <v>119</v>
      </c>
      <c r="C35" s="3">
        <v>12</v>
      </c>
      <c r="D35" t="s">
        <v>120</v>
      </c>
      <c r="E35" t="s">
        <v>121</v>
      </c>
      <c r="L35" t="s">
        <v>174</v>
      </c>
      <c r="N35">
        <v>10</v>
      </c>
      <c r="O35" t="s">
        <v>26</v>
      </c>
      <c r="P35" t="s">
        <v>135</v>
      </c>
      <c r="Q35" t="s">
        <v>175</v>
      </c>
      <c r="R35">
        <v>5</v>
      </c>
      <c r="S35">
        <v>4</v>
      </c>
      <c r="T35" t="str">
        <f>_xlfn.DISPIMG("ID_74A5F6A6E08E41C2A27D3B0AE71E2C8E",1)</f>
        <v>=DISPIMG("ID_74A5F6A6E08E41C2A27D3B0AE71E2C8E",1)</v>
      </c>
      <c r="U35">
        <v>0</v>
      </c>
      <c r="V35">
        <v>1</v>
      </c>
      <c r="W35" t="s">
        <v>176</v>
      </c>
      <c r="X35">
        <v>4</v>
      </c>
      <c r="Y35">
        <v>3</v>
      </c>
      <c r="Z35" t="str">
        <f>_xlfn.DISPIMG("ID_874036F25BCC4B7197DEF76D969D8C46",1)</f>
        <v>=DISPIMG("ID_874036F25BCC4B7197DEF76D969D8C46",1)</v>
      </c>
      <c r="AA35">
        <v>0</v>
      </c>
      <c r="AB35">
        <v>1</v>
      </c>
      <c r="AC35" t="s">
        <v>108</v>
      </c>
      <c r="AD35">
        <v>1</v>
      </c>
      <c r="AE35">
        <v>1</v>
      </c>
      <c r="AF35" t="str">
        <f>_xlfn.DISPIMG("ID_22FD5F5A44454CF2AB025B3FE6EA3ECB",1)</f>
        <v>=DISPIMG("ID_22FD5F5A44454CF2AB025B3FE6EA3ECB",1)</v>
      </c>
      <c r="AG35">
        <v>1</v>
      </c>
      <c r="AH35">
        <v>1</v>
      </c>
    </row>
    <row r="36" ht="36.85" spans="1:34">
      <c r="A36">
        <v>1315</v>
      </c>
      <c r="B36" t="s">
        <v>119</v>
      </c>
      <c r="C36" s="3">
        <v>12</v>
      </c>
      <c r="D36" t="s">
        <v>120</v>
      </c>
      <c r="E36" t="s">
        <v>121</v>
      </c>
      <c r="L36" t="s">
        <v>177</v>
      </c>
      <c r="N36">
        <v>10</v>
      </c>
      <c r="O36" t="s">
        <v>26</v>
      </c>
      <c r="P36" t="s">
        <v>178</v>
      </c>
      <c r="Q36" t="s">
        <v>175</v>
      </c>
      <c r="R36">
        <v>4</v>
      </c>
      <c r="S36">
        <v>4</v>
      </c>
      <c r="T36" t="str">
        <f>_xlfn.DISPIMG("ID_74A5F6A6E08E41C2A27D3B0AE71E2C8E",1)</f>
        <v>=DISPIMG("ID_74A5F6A6E08E41C2A27D3B0AE71E2C8E",1)</v>
      </c>
      <c r="U36">
        <v>1</v>
      </c>
      <c r="V36">
        <v>1</v>
      </c>
      <c r="W36" t="s">
        <v>176</v>
      </c>
      <c r="X36">
        <v>5</v>
      </c>
      <c r="Y36">
        <v>5</v>
      </c>
      <c r="Z36" t="str">
        <f>_xlfn.DISPIMG("ID_0612249631A144E8ABFE746F6247B1AC",1)</f>
        <v>=DISPIMG("ID_0612249631A144E8ABFE746F6247B1AC",1)</v>
      </c>
      <c r="AA36">
        <v>1</v>
      </c>
      <c r="AB36">
        <v>1</v>
      </c>
      <c r="AC36" t="s">
        <v>108</v>
      </c>
      <c r="AD36">
        <v>1</v>
      </c>
      <c r="AE36">
        <v>1</v>
      </c>
      <c r="AF36" t="str">
        <f>_xlfn.DISPIMG("ID_BFBD7619CC7D4614B9A6C81E5D5B6B7F",1)</f>
        <v>=DISPIMG("ID_BFBD7619CC7D4614B9A6C81E5D5B6B7F",1)</v>
      </c>
      <c r="AG36">
        <v>1</v>
      </c>
      <c r="AH36">
        <v>1</v>
      </c>
    </row>
    <row r="37" ht="39.35" spans="1:34">
      <c r="A37">
        <v>1316</v>
      </c>
      <c r="B37" t="s">
        <v>119</v>
      </c>
      <c r="C37" s="3">
        <v>12</v>
      </c>
      <c r="D37" t="s">
        <v>120</v>
      </c>
      <c r="E37" t="s">
        <v>121</v>
      </c>
      <c r="L37" t="s">
        <v>179</v>
      </c>
      <c r="N37">
        <v>4</v>
      </c>
      <c r="O37" t="s">
        <v>180</v>
      </c>
      <c r="P37" t="s">
        <v>181</v>
      </c>
      <c r="Q37" t="s">
        <v>182</v>
      </c>
      <c r="R37">
        <v>4</v>
      </c>
      <c r="S37">
        <v>3</v>
      </c>
      <c r="T37" t="str">
        <f>_xlfn.DISPIMG("ID_BAA7B57A54D748D0B245D36D467D2091",1)</f>
        <v>=DISPIMG("ID_BAA7B57A54D748D0B245D36D467D2091",1)</v>
      </c>
      <c r="U37">
        <v>0</v>
      </c>
      <c r="V37">
        <v>1</v>
      </c>
      <c r="W37" t="s">
        <v>183</v>
      </c>
      <c r="X37">
        <v>2</v>
      </c>
      <c r="Y37">
        <v>2</v>
      </c>
      <c r="Z37" t="str">
        <f>_xlfn.DISPIMG("ID_1B3882D4445F40B99B2C72643812A1AD",1)</f>
        <v>=DISPIMG("ID_1B3882D4445F40B99B2C72643812A1AD",1)</v>
      </c>
      <c r="AA37">
        <v>1</v>
      </c>
      <c r="AB37">
        <v>1</v>
      </c>
      <c r="AC37" t="s">
        <v>184</v>
      </c>
      <c r="AD37">
        <v>1</v>
      </c>
      <c r="AE37">
        <v>3</v>
      </c>
      <c r="AF37" t="str">
        <f>_xlfn.DISPIMG("ID_3B7D39B3026D46F7B0938CAE6A012225",1)</f>
        <v>=DISPIMG("ID_3B7D39B3026D46F7B0938CAE6A012225",1)</v>
      </c>
      <c r="AG37">
        <f t="shared" si="2"/>
        <v>0</v>
      </c>
      <c r="AH37">
        <f t="shared" si="3"/>
        <v>0</v>
      </c>
    </row>
    <row r="38" ht="34.35" spans="1:34">
      <c r="A38">
        <v>1317</v>
      </c>
      <c r="B38" t="s">
        <v>119</v>
      </c>
      <c r="C38" s="3">
        <v>12</v>
      </c>
      <c r="D38" t="s">
        <v>120</v>
      </c>
      <c r="E38" t="s">
        <v>121</v>
      </c>
      <c r="L38" t="s">
        <v>185</v>
      </c>
      <c r="N38">
        <v>14</v>
      </c>
      <c r="O38" t="s">
        <v>42</v>
      </c>
      <c r="P38" t="s">
        <v>186</v>
      </c>
      <c r="Q38" t="s">
        <v>187</v>
      </c>
      <c r="R38">
        <v>5</v>
      </c>
      <c r="S38">
        <v>4</v>
      </c>
      <c r="T38" t="str">
        <f>_xlfn.DISPIMG("ID_789967B99E1447B7B9D3ED45E92D9604",1)</f>
        <v>=DISPIMG("ID_789967B99E1447B7B9D3ED45E92D9604",1)</v>
      </c>
      <c r="U38">
        <v>0</v>
      </c>
      <c r="V38">
        <v>1</v>
      </c>
      <c r="W38" t="s">
        <v>188</v>
      </c>
      <c r="X38">
        <v>4</v>
      </c>
      <c r="Y38">
        <v>4</v>
      </c>
      <c r="Z38" t="str">
        <f>_xlfn.DISPIMG("ID_9C0F441FEDD14CB190296BD682046915",1)</f>
        <v>=DISPIMG("ID_9C0F441FEDD14CB190296BD682046915",1)</v>
      </c>
      <c r="AA38">
        <v>1</v>
      </c>
      <c r="AB38">
        <v>1</v>
      </c>
      <c r="AC38" t="s">
        <v>189</v>
      </c>
      <c r="AD38">
        <v>5</v>
      </c>
      <c r="AE38">
        <v>4</v>
      </c>
      <c r="AF38" t="str">
        <f>_xlfn.DISPIMG("ID_B0B9EEC9401541828464D98436D9395C",1)</f>
        <v>=DISPIMG("ID_B0B9EEC9401541828464D98436D9395C",1)</v>
      </c>
      <c r="AG38">
        <f t="shared" si="2"/>
        <v>0</v>
      </c>
      <c r="AH38">
        <f t="shared" si="3"/>
        <v>1</v>
      </c>
    </row>
    <row r="39" ht="35.7" hidden="1" spans="1:34">
      <c r="A39">
        <v>1318</v>
      </c>
      <c r="B39" t="s">
        <v>119</v>
      </c>
      <c r="C39" s="3">
        <v>12</v>
      </c>
      <c r="D39" t="s">
        <v>120</v>
      </c>
      <c r="E39" t="s">
        <v>121</v>
      </c>
      <c r="L39" t="s">
        <v>190</v>
      </c>
      <c r="N39">
        <v>4</v>
      </c>
      <c r="O39" t="s">
        <v>180</v>
      </c>
      <c r="P39" t="s">
        <v>181</v>
      </c>
      <c r="Q39" t="s">
        <v>191</v>
      </c>
      <c r="R39">
        <v>1</v>
      </c>
      <c r="S39">
        <v>2</v>
      </c>
      <c r="T39" t="str">
        <f>_xlfn.DISPIMG("ID_4E4E562A2894464ABC11E3E7D0004F59",1)</f>
        <v>=DISPIMG("ID_4E4E562A2894464ABC11E3E7D0004F59",1)</v>
      </c>
      <c r="U39">
        <v>0</v>
      </c>
      <c r="V39">
        <v>1</v>
      </c>
      <c r="W39" t="s">
        <v>192</v>
      </c>
      <c r="X39">
        <v>3</v>
      </c>
      <c r="Y39">
        <v>4</v>
      </c>
      <c r="Z39" t="str">
        <f>_xlfn.DISPIMG("ID_D3C55CA0969E492B99936F66A9E21DE4",1)</f>
        <v>=DISPIMG("ID_D3C55CA0969E492B99936F66A9E21DE4",1)</v>
      </c>
      <c r="AA39">
        <v>0</v>
      </c>
      <c r="AB39">
        <v>1</v>
      </c>
      <c r="AC39" t="s">
        <v>108</v>
      </c>
      <c r="AD39">
        <v>1</v>
      </c>
      <c r="AE39">
        <v>1</v>
      </c>
      <c r="AF39" t="str">
        <f>_xlfn.DISPIMG("ID_643F98737DE54E2F98D108C5BA2FD098",1)</f>
        <v>=DISPIMG("ID_643F98737DE54E2F98D108C5BA2FD098",1)</v>
      </c>
      <c r="AG39">
        <v>1</v>
      </c>
      <c r="AH39">
        <v>1</v>
      </c>
    </row>
    <row r="40" ht="37.8" hidden="1" spans="1:34">
      <c r="A40">
        <v>1319</v>
      </c>
      <c r="B40" t="s">
        <v>119</v>
      </c>
      <c r="C40" s="3">
        <v>12</v>
      </c>
      <c r="D40" t="s">
        <v>120</v>
      </c>
      <c r="E40" t="s">
        <v>121</v>
      </c>
      <c r="L40" t="s">
        <v>193</v>
      </c>
      <c r="N40">
        <v>7</v>
      </c>
      <c r="O40" t="s">
        <v>194</v>
      </c>
      <c r="P40" t="s">
        <v>195</v>
      </c>
      <c r="Q40" t="s">
        <v>196</v>
      </c>
      <c r="R40">
        <v>2</v>
      </c>
      <c r="S40">
        <v>1</v>
      </c>
      <c r="T40" t="str">
        <f>_xlfn.DISPIMG("ID_5A6402C4803146CEA23F37A602961B48",1)</f>
        <v>=DISPIMG("ID_5A6402C4803146CEA23F37A602961B48",1)</v>
      </c>
      <c r="U40">
        <v>0</v>
      </c>
      <c r="V40">
        <v>1</v>
      </c>
      <c r="W40" t="s">
        <v>197</v>
      </c>
      <c r="X40">
        <v>3</v>
      </c>
      <c r="Y40">
        <v>3</v>
      </c>
      <c r="Z40" t="str">
        <f>_xlfn.DISPIMG("ID_8BD9D3444DFB45B3972EB820323C5420",1)</f>
        <v>=DISPIMG("ID_8BD9D3444DFB45B3972EB820323C5420",1)</v>
      </c>
      <c r="AA40">
        <v>0</v>
      </c>
      <c r="AB40">
        <v>1</v>
      </c>
      <c r="AC40" t="s">
        <v>198</v>
      </c>
      <c r="AD40">
        <v>2</v>
      </c>
      <c r="AE40">
        <v>1</v>
      </c>
      <c r="AF40" t="str">
        <f>_xlfn.DISPIMG("ID_9A4F804036FF440CB87BC92CE0005175",1)</f>
        <v>=DISPIMG("ID_9A4F804036FF440CB87BC92CE0005175",1)</v>
      </c>
      <c r="AG40">
        <f t="shared" ref="AG40:AG43" si="4">IF(AD40=AE40,1,0)</f>
        <v>0</v>
      </c>
      <c r="AH40">
        <f t="shared" ref="AH40:AH43" si="5">IF(OR(AND(AD40&gt;=3,AE40&gt;=3),AND(AD40&lt;3,AE40&lt;3)),1,0)</f>
        <v>1</v>
      </c>
    </row>
    <row r="41" ht="36.5" spans="1:34">
      <c r="A41">
        <v>1320</v>
      </c>
      <c r="B41" t="s">
        <v>119</v>
      </c>
      <c r="C41" s="3">
        <v>12</v>
      </c>
      <c r="D41" t="s">
        <v>120</v>
      </c>
      <c r="E41" t="s">
        <v>121</v>
      </c>
      <c r="L41" t="s">
        <v>199</v>
      </c>
      <c r="N41">
        <v>15</v>
      </c>
      <c r="O41" t="s">
        <v>42</v>
      </c>
      <c r="P41" t="s">
        <v>200</v>
      </c>
      <c r="Q41" t="s">
        <v>201</v>
      </c>
      <c r="R41">
        <v>5</v>
      </c>
      <c r="S41">
        <v>5</v>
      </c>
      <c r="T41" t="str">
        <f>_xlfn.DISPIMG("ID_7F18A0B9587D4DCDAC2C65250334D7FF",1)</f>
        <v>=DISPIMG("ID_7F18A0B9587D4DCDAC2C65250334D7FF",1)</v>
      </c>
      <c r="U41">
        <v>1</v>
      </c>
      <c r="V41">
        <v>1</v>
      </c>
      <c r="W41" t="s">
        <v>202</v>
      </c>
      <c r="X41">
        <v>5</v>
      </c>
      <c r="Y41">
        <v>4</v>
      </c>
      <c r="Z41" t="str">
        <f>_xlfn.DISPIMG("ID_62B4D57C4F524E7489AED738D5FC5A4D",1)</f>
        <v>=DISPIMG("ID_62B4D57C4F524E7489AED738D5FC5A4D",1)</v>
      </c>
      <c r="AA41">
        <v>0</v>
      </c>
      <c r="AB41">
        <v>1</v>
      </c>
      <c r="AC41" t="s">
        <v>203</v>
      </c>
      <c r="AD41">
        <v>5</v>
      </c>
      <c r="AE41">
        <v>4</v>
      </c>
      <c r="AF41" t="str">
        <f>_xlfn.DISPIMG("ID_08BC4114F64045FE9424EA4BF8CB70BE",1)</f>
        <v>=DISPIMG("ID_08BC4114F64045FE9424EA4BF8CB70BE",1)</v>
      </c>
      <c r="AG41">
        <f t="shared" si="4"/>
        <v>0</v>
      </c>
      <c r="AH41">
        <f t="shared" si="5"/>
        <v>1</v>
      </c>
    </row>
    <row r="42" ht="34.75" spans="1:34">
      <c r="A42">
        <v>1333</v>
      </c>
      <c r="B42" t="s">
        <v>119</v>
      </c>
      <c r="C42" s="3">
        <v>12</v>
      </c>
      <c r="D42" t="s">
        <v>120</v>
      </c>
      <c r="E42" t="s">
        <v>121</v>
      </c>
      <c r="L42" t="s">
        <v>204</v>
      </c>
      <c r="N42">
        <v>11</v>
      </c>
      <c r="O42" t="s">
        <v>26</v>
      </c>
      <c r="P42" t="s">
        <v>91</v>
      </c>
      <c r="Q42" t="s">
        <v>205</v>
      </c>
      <c r="R42">
        <v>3</v>
      </c>
      <c r="S42">
        <v>4</v>
      </c>
      <c r="T42" t="str">
        <f>_xlfn.DISPIMG("ID_A8E7094021AF450B86F284D51EB1191E",1)</f>
        <v>=DISPIMG("ID_A8E7094021AF450B86F284D51EB1191E",1)</v>
      </c>
      <c r="U42">
        <v>0</v>
      </c>
      <c r="V42">
        <v>1</v>
      </c>
      <c r="W42" t="s">
        <v>206</v>
      </c>
      <c r="X42">
        <v>4</v>
      </c>
      <c r="Y42">
        <v>4</v>
      </c>
      <c r="Z42" t="str">
        <f>_xlfn.DISPIMG("ID_F8B5DA3D6C1747FE99EC0373A877DDA1",1)</f>
        <v>=DISPIMG("ID_F8B5DA3D6C1747FE99EC0373A877DDA1",1)</v>
      </c>
      <c r="AA42">
        <v>1</v>
      </c>
      <c r="AB42">
        <v>1</v>
      </c>
      <c r="AC42" t="s">
        <v>207</v>
      </c>
      <c r="AD42">
        <v>4</v>
      </c>
      <c r="AE42">
        <v>3</v>
      </c>
      <c r="AF42" t="str">
        <f>_xlfn.DISPIMG("ID_07BBEB5BA2FF497A80AF4714A5AC1740",1)</f>
        <v>=DISPIMG("ID_07BBEB5BA2FF497A80AF4714A5AC1740",1)</v>
      </c>
      <c r="AG42">
        <f t="shared" si="4"/>
        <v>0</v>
      </c>
      <c r="AH42">
        <f t="shared" si="5"/>
        <v>1</v>
      </c>
    </row>
    <row r="43" ht="39.5" spans="1:34">
      <c r="A43">
        <v>1334</v>
      </c>
      <c r="B43" t="s">
        <v>119</v>
      </c>
      <c r="C43" s="3">
        <v>12</v>
      </c>
      <c r="D43" t="s">
        <v>120</v>
      </c>
      <c r="E43" t="s">
        <v>121</v>
      </c>
      <c r="L43" t="s">
        <v>208</v>
      </c>
      <c r="N43">
        <v>13</v>
      </c>
      <c r="O43" t="s">
        <v>26</v>
      </c>
      <c r="P43" t="s">
        <v>209</v>
      </c>
      <c r="Q43" t="s">
        <v>210</v>
      </c>
      <c r="R43">
        <v>4</v>
      </c>
      <c r="S43">
        <v>4</v>
      </c>
      <c r="T43" t="str">
        <f>_xlfn.DISPIMG("ID_4FCB55418C51430EA6D257EB274373AC",1)</f>
        <v>=DISPIMG("ID_4FCB55418C51430EA6D257EB274373AC",1)</v>
      </c>
      <c r="U43">
        <v>1</v>
      </c>
      <c r="V43">
        <v>1</v>
      </c>
      <c r="W43" t="s">
        <v>211</v>
      </c>
      <c r="X43">
        <v>4</v>
      </c>
      <c r="Y43">
        <v>4</v>
      </c>
      <c r="Z43" t="str">
        <f>_xlfn.DISPIMG("ID_6F0F6F92736E47C1A78770528B09BAA2",1)</f>
        <v>=DISPIMG("ID_6F0F6F92736E47C1A78770528B09BAA2",1)</v>
      </c>
      <c r="AA43">
        <v>1</v>
      </c>
      <c r="AB43">
        <v>1</v>
      </c>
      <c r="AC43" t="s">
        <v>212</v>
      </c>
      <c r="AD43">
        <v>5</v>
      </c>
      <c r="AE43">
        <v>2</v>
      </c>
      <c r="AF43" t="str">
        <f>_xlfn.DISPIMG("ID_B9BCCF74A82F4735BEA681C2727174E6",1)</f>
        <v>=DISPIMG("ID_B9BCCF74A82F4735BEA681C2727174E6",1)</v>
      </c>
      <c r="AG43">
        <f t="shared" si="4"/>
        <v>0</v>
      </c>
      <c r="AH43">
        <f t="shared" si="5"/>
        <v>0</v>
      </c>
    </row>
    <row r="44" ht="37.2" spans="1:34">
      <c r="A44">
        <v>1335</v>
      </c>
      <c r="B44" t="s">
        <v>119</v>
      </c>
      <c r="C44" s="3">
        <v>12</v>
      </c>
      <c r="D44" t="s">
        <v>120</v>
      </c>
      <c r="E44" t="s">
        <v>121</v>
      </c>
      <c r="L44" t="s">
        <v>213</v>
      </c>
      <c r="N44">
        <v>10</v>
      </c>
      <c r="O44" t="s">
        <v>26</v>
      </c>
      <c r="P44" t="s">
        <v>214</v>
      </c>
      <c r="Q44" t="s">
        <v>215</v>
      </c>
      <c r="R44">
        <v>3</v>
      </c>
      <c r="S44">
        <v>3</v>
      </c>
      <c r="T44" t="str">
        <f>_xlfn.DISPIMG("ID_1A2C3E081FB84296A442A36B9A1C5E50",1)</f>
        <v>=DISPIMG("ID_1A2C3E081FB84296A442A36B9A1C5E50",1)</v>
      </c>
      <c r="U44">
        <v>1</v>
      </c>
      <c r="V44">
        <v>1</v>
      </c>
      <c r="W44" t="s">
        <v>216</v>
      </c>
      <c r="X44">
        <v>4</v>
      </c>
      <c r="Y44">
        <v>2</v>
      </c>
      <c r="Z44" t="str">
        <f>_xlfn.DISPIMG("ID_1642DFA6412C4E91BBD8EC92AD3ADD0A",1)</f>
        <v>=DISPIMG("ID_1642DFA6412C4E91BBD8EC92AD3ADD0A",1)</v>
      </c>
      <c r="AA44">
        <v>0</v>
      </c>
      <c r="AB44">
        <v>0</v>
      </c>
      <c r="AC44" t="s">
        <v>217</v>
      </c>
      <c r="AD44">
        <v>3</v>
      </c>
      <c r="AE44">
        <v>3</v>
      </c>
      <c r="AF44" t="str">
        <f>_xlfn.DISPIMG("ID_FC95D50C1D3A427A86E9FF8B193385B3",1)</f>
        <v>=DISPIMG("ID_FC95D50C1D3A427A86E9FF8B193385B3",1)</v>
      </c>
      <c r="AG44">
        <v>1</v>
      </c>
      <c r="AH44">
        <v>1</v>
      </c>
    </row>
    <row r="45" ht="36.35" hidden="1" spans="1:34">
      <c r="A45">
        <v>1336</v>
      </c>
      <c r="B45" t="s">
        <v>119</v>
      </c>
      <c r="C45" s="3">
        <v>12</v>
      </c>
      <c r="D45" t="s">
        <v>120</v>
      </c>
      <c r="E45" t="s">
        <v>121</v>
      </c>
      <c r="L45" t="s">
        <v>218</v>
      </c>
      <c r="N45">
        <v>10</v>
      </c>
      <c r="O45" t="s">
        <v>26</v>
      </c>
      <c r="P45" t="s">
        <v>62</v>
      </c>
      <c r="Q45" t="s">
        <v>219</v>
      </c>
      <c r="R45">
        <v>4</v>
      </c>
      <c r="S45">
        <v>4</v>
      </c>
      <c r="T45" t="str">
        <f>_xlfn.DISPIMG("ID_333E24C10424499D9F2098817555727E",1)</f>
        <v>=DISPIMG("ID_333E24C10424499D9F2098817555727E",1)</v>
      </c>
      <c r="U45">
        <v>1</v>
      </c>
      <c r="V45">
        <v>1</v>
      </c>
      <c r="W45" t="s">
        <v>220</v>
      </c>
      <c r="X45">
        <v>3</v>
      </c>
      <c r="Y45">
        <v>3</v>
      </c>
      <c r="Z45" t="str">
        <f>_xlfn.DISPIMG("ID_417E007872ED4E80991199AC78992AA5",1)</f>
        <v>=DISPIMG("ID_417E007872ED4E80991199AC78992AA5",1)</v>
      </c>
      <c r="AA45">
        <v>1</v>
      </c>
      <c r="AB45">
        <v>1</v>
      </c>
      <c r="AC45" t="s">
        <v>221</v>
      </c>
      <c r="AD45">
        <v>3</v>
      </c>
      <c r="AE45">
        <v>3</v>
      </c>
      <c r="AF45" t="str">
        <f>_xlfn.DISPIMG("ID_7497D4CD7CEE4C54A49E94D37357A5FD",1)</f>
        <v>=DISPIMG("ID_7497D4CD7CEE4C54A49E94D37357A5FD",1)</v>
      </c>
      <c r="AG45">
        <v>1</v>
      </c>
      <c r="AH45">
        <v>1</v>
      </c>
    </row>
    <row r="46" ht="33.55" hidden="1" spans="1:34">
      <c r="A46">
        <v>1337</v>
      </c>
      <c r="B46" t="s">
        <v>119</v>
      </c>
      <c r="C46" s="3">
        <v>12</v>
      </c>
      <c r="D46" t="s">
        <v>120</v>
      </c>
      <c r="E46" t="s">
        <v>121</v>
      </c>
      <c r="L46" t="s">
        <v>222</v>
      </c>
      <c r="N46">
        <v>9</v>
      </c>
      <c r="O46" t="s">
        <v>26</v>
      </c>
      <c r="P46" t="s">
        <v>223</v>
      </c>
      <c r="Q46" t="s">
        <v>224</v>
      </c>
      <c r="R46">
        <v>3</v>
      </c>
      <c r="S46">
        <v>4</v>
      </c>
      <c r="T46" t="str">
        <f>_xlfn.DISPIMG("ID_EF108FE67F41460CBC3938B55CD64152",1)</f>
        <v>=DISPIMG("ID_EF108FE67F41460CBC3938B55CD64152",1)</v>
      </c>
      <c r="U46">
        <v>0</v>
      </c>
      <c r="V46">
        <v>1</v>
      </c>
      <c r="W46" t="s">
        <v>225</v>
      </c>
      <c r="X46">
        <v>3</v>
      </c>
      <c r="Y46">
        <v>3</v>
      </c>
      <c r="Z46" t="str">
        <f>_xlfn.DISPIMG("ID_C29F73547C0544619B8B4FCF48161A6D",1)</f>
        <v>=DISPIMG("ID_C29F73547C0544619B8B4FCF48161A6D",1)</v>
      </c>
      <c r="AA46">
        <v>1</v>
      </c>
      <c r="AB46">
        <v>1</v>
      </c>
      <c r="AC46" t="s">
        <v>226</v>
      </c>
      <c r="AD46">
        <v>3</v>
      </c>
      <c r="AE46">
        <v>3</v>
      </c>
      <c r="AF46" t="str">
        <f>_xlfn.DISPIMG("ID_E93FC865CD654030B36348A9ECB53119",1)</f>
        <v>=DISPIMG("ID_E93FC865CD654030B36348A9ECB53119",1)</v>
      </c>
      <c r="AG46">
        <v>1</v>
      </c>
      <c r="AH46">
        <v>1</v>
      </c>
    </row>
    <row r="47" ht="36.95" spans="1:34">
      <c r="A47">
        <v>1338</v>
      </c>
      <c r="B47" t="s">
        <v>119</v>
      </c>
      <c r="C47" s="3">
        <v>12</v>
      </c>
      <c r="D47" t="s">
        <v>120</v>
      </c>
      <c r="E47" t="s">
        <v>121</v>
      </c>
      <c r="L47" t="s">
        <v>227</v>
      </c>
      <c r="N47">
        <v>11</v>
      </c>
      <c r="O47" t="s">
        <v>26</v>
      </c>
      <c r="P47" t="s">
        <v>228</v>
      </c>
      <c r="Q47" t="s">
        <v>229</v>
      </c>
      <c r="R47">
        <v>3</v>
      </c>
      <c r="S47">
        <v>4</v>
      </c>
      <c r="T47" t="str">
        <f>_xlfn.DISPIMG("ID_D797C233224A4B328ECF9AA38645258E",1)</f>
        <v>=DISPIMG("ID_D797C233224A4B328ECF9AA38645258E",1)</v>
      </c>
      <c r="U47">
        <v>0</v>
      </c>
      <c r="V47">
        <v>1</v>
      </c>
      <c r="W47" t="s">
        <v>230</v>
      </c>
      <c r="X47">
        <v>4</v>
      </c>
      <c r="Y47">
        <v>2</v>
      </c>
      <c r="Z47" t="str">
        <f>_xlfn.DISPIMG("ID_91D46DA0E2D5490C951203373A8B5174",1)</f>
        <v>=DISPIMG("ID_91D46DA0E2D5490C951203373A8B5174",1)</v>
      </c>
      <c r="AA47">
        <v>0</v>
      </c>
      <c r="AB47">
        <v>0</v>
      </c>
      <c r="AC47" t="s">
        <v>231</v>
      </c>
      <c r="AD47">
        <v>4</v>
      </c>
      <c r="AE47">
        <v>4</v>
      </c>
      <c r="AF47" t="str">
        <f>_xlfn.DISPIMG("ID_5B67C3D3B49E4E17A2E168B31DB22E29",1)</f>
        <v>=DISPIMG("ID_5B67C3D3B49E4E17A2E168B31DB22E29",1)</v>
      </c>
      <c r="AG47">
        <v>1</v>
      </c>
      <c r="AH47">
        <v>1</v>
      </c>
    </row>
    <row r="48" ht="36.8" spans="1:34">
      <c r="A48">
        <v>1339</v>
      </c>
      <c r="B48" t="s">
        <v>119</v>
      </c>
      <c r="C48" s="3">
        <v>12</v>
      </c>
      <c r="D48" t="s">
        <v>120</v>
      </c>
      <c r="E48" t="s">
        <v>121</v>
      </c>
      <c r="L48" t="s">
        <v>232</v>
      </c>
      <c r="N48">
        <v>13</v>
      </c>
      <c r="O48" t="s">
        <v>26</v>
      </c>
      <c r="P48" t="s">
        <v>233</v>
      </c>
      <c r="Q48" t="s">
        <v>234</v>
      </c>
      <c r="R48">
        <v>4</v>
      </c>
      <c r="S48">
        <v>4</v>
      </c>
      <c r="T48" t="str">
        <f>_xlfn.DISPIMG("ID_A60C123EA8FA4705B22F992CFA0A9F36",1)</f>
        <v>=DISPIMG("ID_A60C123EA8FA4705B22F992CFA0A9F36",1)</v>
      </c>
      <c r="U48">
        <v>1</v>
      </c>
      <c r="V48">
        <v>1</v>
      </c>
      <c r="W48" t="s">
        <v>235</v>
      </c>
      <c r="X48">
        <v>4</v>
      </c>
      <c r="Y48">
        <v>3</v>
      </c>
      <c r="Z48" t="str">
        <f>_xlfn.DISPIMG("ID_4588A750145F4AA38B52F6B35BB2468A",1)</f>
        <v>=DISPIMG("ID_4588A750145F4AA38B52F6B35BB2468A",1)</v>
      </c>
      <c r="AA48">
        <v>0</v>
      </c>
      <c r="AB48">
        <v>1</v>
      </c>
      <c r="AC48" t="s">
        <v>236</v>
      </c>
      <c r="AD48">
        <v>5</v>
      </c>
      <c r="AE48">
        <v>3</v>
      </c>
      <c r="AF48" t="str">
        <f>_xlfn.DISPIMG("ID_9A67617A706D4166ABBDD68361050244",1)</f>
        <v>=DISPIMG("ID_9A67617A706D4166ABBDD68361050244",1)</v>
      </c>
      <c r="AG48">
        <f t="shared" ref="AG48:AG57" si="6">IF(AD48=AE48,1,0)</f>
        <v>0</v>
      </c>
      <c r="AH48">
        <f t="shared" ref="AH48:AH57" si="7">IF(OR(AND(AD48&gt;=3,AE48&gt;=3),AND(AD48&lt;3,AE48&lt;3)),1,0)</f>
        <v>1</v>
      </c>
    </row>
    <row r="49" ht="34.4" spans="1:34">
      <c r="A49">
        <v>1340</v>
      </c>
      <c r="B49" t="s">
        <v>119</v>
      </c>
      <c r="C49" s="3">
        <v>12</v>
      </c>
      <c r="D49" t="s">
        <v>120</v>
      </c>
      <c r="E49" t="s">
        <v>121</v>
      </c>
      <c r="L49" t="s">
        <v>237</v>
      </c>
      <c r="N49">
        <v>12</v>
      </c>
      <c r="O49" t="s">
        <v>26</v>
      </c>
      <c r="P49" t="s">
        <v>238</v>
      </c>
      <c r="Q49" t="s">
        <v>229</v>
      </c>
      <c r="R49">
        <v>4</v>
      </c>
      <c r="S49">
        <v>4</v>
      </c>
      <c r="T49" t="str">
        <f>_xlfn.DISPIMG("ID_A5D9DBF03D0A4973988F37236702F5B5",1)</f>
        <v>=DISPIMG("ID_A5D9DBF03D0A4973988F37236702F5B5",1)</v>
      </c>
      <c r="U49">
        <v>1</v>
      </c>
      <c r="V49">
        <v>1</v>
      </c>
      <c r="W49" t="s">
        <v>239</v>
      </c>
      <c r="X49">
        <v>4</v>
      </c>
      <c r="Y49">
        <v>2</v>
      </c>
      <c r="Z49" t="str">
        <f>_xlfn.DISPIMG("ID_83FE6E24D963487294D9740B6C490F4B",1)</f>
        <v>=DISPIMG("ID_83FE6E24D963487294D9740B6C490F4B",1)</v>
      </c>
      <c r="AA49">
        <v>0</v>
      </c>
      <c r="AB49">
        <v>0</v>
      </c>
      <c r="AC49" t="s">
        <v>240</v>
      </c>
      <c r="AD49">
        <v>4</v>
      </c>
      <c r="AE49">
        <v>2</v>
      </c>
      <c r="AF49" t="str">
        <f>_xlfn.DISPIMG("ID_66259312266F4A0F8ED1D2B65FCB253D",1)</f>
        <v>=DISPIMG("ID_66259312266F4A0F8ED1D2B65FCB253D",1)</v>
      </c>
      <c r="AG49">
        <f t="shared" si="6"/>
        <v>0</v>
      </c>
      <c r="AH49">
        <f t="shared" si="7"/>
        <v>0</v>
      </c>
    </row>
    <row r="50" ht="38.4" spans="1:34">
      <c r="A50">
        <v>1401</v>
      </c>
      <c r="B50" t="s">
        <v>241</v>
      </c>
      <c r="C50" s="3">
        <v>16</v>
      </c>
      <c r="D50" t="s">
        <v>242</v>
      </c>
      <c r="E50" t="s">
        <v>243</v>
      </c>
      <c r="L50" t="s">
        <v>244</v>
      </c>
      <c r="N50">
        <v>5</v>
      </c>
      <c r="O50" t="s">
        <v>180</v>
      </c>
      <c r="P50" t="s">
        <v>245</v>
      </c>
      <c r="Q50" t="s">
        <v>246</v>
      </c>
      <c r="R50">
        <v>1</v>
      </c>
      <c r="S50">
        <v>3</v>
      </c>
      <c r="T50" t="str">
        <f>_xlfn.DISPIMG("ID_B2E389EEE46644E5887AED7260372D42",1)</f>
        <v>=DISPIMG("ID_B2E389EEE46644E5887AED7260372D42",1)</v>
      </c>
      <c r="U50">
        <v>0</v>
      </c>
      <c r="V50">
        <v>0</v>
      </c>
      <c r="W50" t="s">
        <v>247</v>
      </c>
      <c r="X50">
        <v>2</v>
      </c>
      <c r="Y50" s="4">
        <v>4</v>
      </c>
      <c r="Z50" t="str">
        <f>_xlfn.DISPIMG("ID_7C20C21C36EE481BA5A5819F60CB7A34",1)</f>
        <v>=DISPIMG("ID_7C20C21C36EE481BA5A5819F60CB7A34",1)</v>
      </c>
      <c r="AA50">
        <v>0</v>
      </c>
      <c r="AB50">
        <v>1</v>
      </c>
      <c r="AC50" t="s">
        <v>248</v>
      </c>
      <c r="AD50">
        <v>2</v>
      </c>
      <c r="AE50">
        <v>1</v>
      </c>
      <c r="AF50" t="str">
        <f>_xlfn.DISPIMG("ID_E1581459D8E04396B11FD004C3E6AFAF",1)</f>
        <v>=DISPIMG("ID_E1581459D8E04396B11FD004C3E6AFAF",1)</v>
      </c>
      <c r="AG50">
        <f t="shared" si="6"/>
        <v>0</v>
      </c>
      <c r="AH50">
        <f t="shared" si="7"/>
        <v>1</v>
      </c>
    </row>
    <row r="51" ht="37.65" hidden="1" spans="1:34">
      <c r="A51">
        <v>1402</v>
      </c>
      <c r="B51" t="s">
        <v>241</v>
      </c>
      <c r="C51" s="3">
        <v>16</v>
      </c>
      <c r="D51" t="s">
        <v>242</v>
      </c>
      <c r="E51" t="s">
        <v>243</v>
      </c>
      <c r="L51" t="s">
        <v>249</v>
      </c>
      <c r="N51">
        <v>8</v>
      </c>
      <c r="O51" t="s">
        <v>26</v>
      </c>
      <c r="P51" t="s">
        <v>32</v>
      </c>
      <c r="Q51" t="s">
        <v>250</v>
      </c>
      <c r="R51">
        <v>3</v>
      </c>
      <c r="S51">
        <v>2</v>
      </c>
      <c r="T51" t="str">
        <f>_xlfn.DISPIMG("ID_60E98424C9654751BF14E9722A95A478",1)</f>
        <v>=DISPIMG("ID_60E98424C9654751BF14E9722A95A478",1)</v>
      </c>
      <c r="U51">
        <v>0</v>
      </c>
      <c r="V51">
        <v>0</v>
      </c>
      <c r="W51" t="s">
        <v>251</v>
      </c>
      <c r="X51">
        <v>3</v>
      </c>
      <c r="Y51">
        <v>1</v>
      </c>
      <c r="Z51" t="str">
        <f>_xlfn.DISPIMG("ID_E062ECD99448436FA2AE0EED6DBB656F",1)</f>
        <v>=DISPIMG("ID_E062ECD99448436FA2AE0EED6DBB656F",1)</v>
      </c>
      <c r="AA51">
        <v>0</v>
      </c>
      <c r="AB51">
        <v>0</v>
      </c>
      <c r="AC51" t="s">
        <v>252</v>
      </c>
      <c r="AD51">
        <v>2</v>
      </c>
      <c r="AE51">
        <v>1</v>
      </c>
      <c r="AF51" t="str">
        <f>_xlfn.DISPIMG("ID_D4024A56EFAC423F8605B12E3DB92C52",1)</f>
        <v>=DISPIMG("ID_D4024A56EFAC423F8605B12E3DB92C52",1)</v>
      </c>
      <c r="AG51">
        <f t="shared" si="6"/>
        <v>0</v>
      </c>
      <c r="AH51">
        <f t="shared" si="7"/>
        <v>1</v>
      </c>
    </row>
    <row r="52" ht="38.7" hidden="1" spans="1:34">
      <c r="A52">
        <v>1403</v>
      </c>
      <c r="B52" t="s">
        <v>241</v>
      </c>
      <c r="C52" s="3">
        <v>16</v>
      </c>
      <c r="D52" t="s">
        <v>242</v>
      </c>
      <c r="E52" t="s">
        <v>243</v>
      </c>
      <c r="L52" t="s">
        <v>253</v>
      </c>
      <c r="N52">
        <v>7</v>
      </c>
      <c r="O52" t="s">
        <v>26</v>
      </c>
      <c r="P52" t="s">
        <v>32</v>
      </c>
      <c r="Q52" t="s">
        <v>254</v>
      </c>
      <c r="R52">
        <v>3</v>
      </c>
      <c r="S52">
        <v>2</v>
      </c>
      <c r="T52" t="str">
        <f>_xlfn.DISPIMG("ID_9EF8CC5F75774B0690B3AC0F0241793A",1)</f>
        <v>=DISPIMG("ID_9EF8CC5F75774B0690B3AC0F0241793A",1)</v>
      </c>
      <c r="U52">
        <v>0</v>
      </c>
      <c r="V52">
        <v>0</v>
      </c>
      <c r="W52" t="s">
        <v>255</v>
      </c>
      <c r="X52">
        <v>3</v>
      </c>
      <c r="Y52">
        <v>3</v>
      </c>
      <c r="Z52" t="str">
        <f>_xlfn.DISPIMG("ID_E1CD1289AC7C49E89AD77C77F6173AF4",1)</f>
        <v>=DISPIMG("ID_E1CD1289AC7C49E89AD77C77F6173AF4",1)</v>
      </c>
      <c r="AA52">
        <v>1</v>
      </c>
      <c r="AB52">
        <v>1</v>
      </c>
      <c r="AC52" t="s">
        <v>256</v>
      </c>
      <c r="AD52">
        <v>4</v>
      </c>
      <c r="AE52">
        <v>1</v>
      </c>
      <c r="AF52" t="str">
        <f>_xlfn.DISPIMG("ID_8816679AE75F4E07901254FA90945AAD",1)</f>
        <v>=DISPIMG("ID_8816679AE75F4E07901254FA90945AAD",1)</v>
      </c>
      <c r="AG52">
        <f t="shared" si="6"/>
        <v>0</v>
      </c>
      <c r="AH52">
        <f t="shared" si="7"/>
        <v>0</v>
      </c>
    </row>
    <row r="53" ht="38.1" spans="1:34">
      <c r="A53">
        <v>1404</v>
      </c>
      <c r="B53" t="s">
        <v>241</v>
      </c>
      <c r="C53" s="3">
        <v>16</v>
      </c>
      <c r="D53" t="s">
        <v>242</v>
      </c>
      <c r="E53" t="s">
        <v>243</v>
      </c>
      <c r="L53" t="s">
        <v>257</v>
      </c>
      <c r="N53">
        <v>8</v>
      </c>
      <c r="O53" t="s">
        <v>26</v>
      </c>
      <c r="P53" t="s">
        <v>258</v>
      </c>
      <c r="Q53" t="s">
        <v>259</v>
      </c>
      <c r="R53">
        <v>2</v>
      </c>
      <c r="S53">
        <v>3</v>
      </c>
      <c r="T53" t="str">
        <f>_xlfn.DISPIMG("ID_77D3BC6900014535BA5E2F8C5FC64D09",1)</f>
        <v>=DISPIMG("ID_77D3BC6900014535BA5E2F8C5FC64D09",1)</v>
      </c>
      <c r="U53">
        <v>0</v>
      </c>
      <c r="V53">
        <v>0</v>
      </c>
      <c r="W53" t="s">
        <v>260</v>
      </c>
      <c r="X53">
        <v>2</v>
      </c>
      <c r="Y53" s="4">
        <v>3</v>
      </c>
      <c r="Z53" t="str">
        <f>_xlfn.DISPIMG("ID_DF0E85EB7A8C4ABE84EE7A5D9B2D2084",1)</f>
        <v>=DISPIMG("ID_DF0E85EB7A8C4ABE84EE7A5D9B2D2084",1)</v>
      </c>
      <c r="AA53">
        <v>0</v>
      </c>
      <c r="AB53">
        <v>0</v>
      </c>
      <c r="AC53" t="s">
        <v>261</v>
      </c>
      <c r="AD53">
        <v>4</v>
      </c>
      <c r="AE53">
        <v>2</v>
      </c>
      <c r="AF53" t="str">
        <f>_xlfn.DISPIMG("ID_DE6A07FAB0794147BCB657F4BF743E19",1)</f>
        <v>=DISPIMG("ID_DE6A07FAB0794147BCB657F4BF743E19",1)</v>
      </c>
      <c r="AG53">
        <f t="shared" si="6"/>
        <v>0</v>
      </c>
      <c r="AH53">
        <f t="shared" si="7"/>
        <v>0</v>
      </c>
    </row>
    <row r="54" ht="38.45" spans="1:34">
      <c r="A54">
        <v>1405</v>
      </c>
      <c r="B54" t="s">
        <v>241</v>
      </c>
      <c r="C54" s="3">
        <v>16</v>
      </c>
      <c r="D54" t="s">
        <v>242</v>
      </c>
      <c r="E54" t="s">
        <v>243</v>
      </c>
      <c r="L54" t="s">
        <v>262</v>
      </c>
      <c r="N54">
        <v>5</v>
      </c>
      <c r="O54" t="s">
        <v>180</v>
      </c>
      <c r="P54" t="s">
        <v>263</v>
      </c>
      <c r="Q54" t="s">
        <v>264</v>
      </c>
      <c r="R54">
        <v>2</v>
      </c>
      <c r="S54">
        <v>3</v>
      </c>
      <c r="T54" t="str">
        <f>_xlfn.DISPIMG("ID_D35737F863524C9F8DA49E36B1A306B8",1)</f>
        <v>=DISPIMG("ID_D35737F863524C9F8DA49E36B1A306B8",1)</v>
      </c>
      <c r="U54">
        <v>0</v>
      </c>
      <c r="V54">
        <v>0</v>
      </c>
      <c r="W54" t="s">
        <v>265</v>
      </c>
      <c r="X54">
        <v>2</v>
      </c>
      <c r="Y54" s="4">
        <v>3</v>
      </c>
      <c r="Z54" t="str">
        <f>_xlfn.DISPIMG("ID_427680F07374400EA562112E3B5DC799",1)</f>
        <v>=DISPIMG("ID_427680F07374400EA562112E3B5DC799",1)</v>
      </c>
      <c r="AA54">
        <v>0</v>
      </c>
      <c r="AB54">
        <v>0</v>
      </c>
      <c r="AC54" t="s">
        <v>266</v>
      </c>
      <c r="AD54">
        <v>1</v>
      </c>
      <c r="AE54">
        <v>2</v>
      </c>
      <c r="AF54" t="str">
        <f>_xlfn.DISPIMG("ID_CB39CA4C27334A258D71797027FBABE9",1)</f>
        <v>=DISPIMG("ID_CB39CA4C27334A258D71797027FBABE9",1)</v>
      </c>
      <c r="AG54">
        <f t="shared" si="6"/>
        <v>0</v>
      </c>
      <c r="AH54">
        <f t="shared" si="7"/>
        <v>1</v>
      </c>
    </row>
    <row r="55" ht="40.35" hidden="1" spans="1:34">
      <c r="A55">
        <v>1406</v>
      </c>
      <c r="B55" t="s">
        <v>241</v>
      </c>
      <c r="C55" s="3">
        <v>16</v>
      </c>
      <c r="D55" t="s">
        <v>242</v>
      </c>
      <c r="E55" t="s">
        <v>243</v>
      </c>
      <c r="L55" t="s">
        <v>267</v>
      </c>
      <c r="N55">
        <v>7</v>
      </c>
      <c r="O55" t="s">
        <v>180</v>
      </c>
      <c r="P55" t="s">
        <v>268</v>
      </c>
      <c r="Q55" t="s">
        <v>269</v>
      </c>
      <c r="R55">
        <v>2</v>
      </c>
      <c r="S55">
        <v>4</v>
      </c>
      <c r="T55" t="str">
        <f>_xlfn.DISPIMG("ID_C3BD57393F954A058B2DF8BF6456C760",1)</f>
        <v>=DISPIMG("ID_C3BD57393F954A058B2DF8BF6456C760",1)</v>
      </c>
      <c r="U55">
        <v>0</v>
      </c>
      <c r="V55">
        <v>0</v>
      </c>
      <c r="W55" t="s">
        <v>270</v>
      </c>
      <c r="X55">
        <v>3</v>
      </c>
      <c r="Y55">
        <v>3</v>
      </c>
      <c r="Z55" t="str">
        <f>_xlfn.DISPIMG("ID_5EB082B09E1949D8B197999E946DEE5A",1)</f>
        <v>=DISPIMG("ID_5EB082B09E1949D8B197999E946DEE5A",1)</v>
      </c>
      <c r="AA55">
        <v>1</v>
      </c>
      <c r="AB55">
        <v>1</v>
      </c>
      <c r="AC55" t="s">
        <v>271</v>
      </c>
      <c r="AD55">
        <v>2</v>
      </c>
      <c r="AE55">
        <v>1</v>
      </c>
      <c r="AF55" t="str">
        <f>_xlfn.DISPIMG("ID_9345FEBF0019474787D92C2AF397EF33",1)</f>
        <v>=DISPIMG("ID_9345FEBF0019474787D92C2AF397EF33",1)</v>
      </c>
      <c r="AG55">
        <f t="shared" si="6"/>
        <v>0</v>
      </c>
      <c r="AH55">
        <f t="shared" si="7"/>
        <v>1</v>
      </c>
    </row>
    <row r="56" ht="37.9" hidden="1" spans="1:34">
      <c r="A56">
        <v>1407</v>
      </c>
      <c r="B56" t="s">
        <v>241</v>
      </c>
      <c r="C56" s="3">
        <v>16</v>
      </c>
      <c r="D56" t="s">
        <v>242</v>
      </c>
      <c r="E56" t="s">
        <v>243</v>
      </c>
      <c r="L56" t="s">
        <v>272</v>
      </c>
      <c r="N56">
        <v>10</v>
      </c>
      <c r="O56" t="s">
        <v>26</v>
      </c>
      <c r="P56" t="s">
        <v>273</v>
      </c>
      <c r="Q56" t="s">
        <v>274</v>
      </c>
      <c r="R56">
        <v>2</v>
      </c>
      <c r="S56">
        <v>1</v>
      </c>
      <c r="T56" t="str">
        <f>_xlfn.DISPIMG("ID_EE6E94C997394FDFA1FCD3D860F27D0B",1)</f>
        <v>=DISPIMG("ID_EE6E94C997394FDFA1FCD3D860F27D0B",1)</v>
      </c>
      <c r="U56">
        <v>0</v>
      </c>
      <c r="V56">
        <v>1</v>
      </c>
      <c r="W56" t="s">
        <v>275</v>
      </c>
      <c r="X56">
        <v>3</v>
      </c>
      <c r="Y56">
        <v>3</v>
      </c>
      <c r="Z56" t="str">
        <f>_xlfn.DISPIMG("ID_FBC48A1E744A479A9DFC22DEB1E4B895",1)</f>
        <v>=DISPIMG("ID_FBC48A1E744A479A9DFC22DEB1E4B895",1)</v>
      </c>
      <c r="AA56">
        <v>1</v>
      </c>
      <c r="AB56">
        <v>1</v>
      </c>
      <c r="AC56" t="s">
        <v>276</v>
      </c>
      <c r="AD56">
        <v>3</v>
      </c>
      <c r="AE56">
        <v>4</v>
      </c>
      <c r="AF56" t="str">
        <f>_xlfn.DISPIMG("ID_4FB3DB1C97E841B1BDAB1ED10F4F3722",1)</f>
        <v>=DISPIMG("ID_4FB3DB1C97E841B1BDAB1ED10F4F3722",1)</v>
      </c>
      <c r="AG56">
        <f t="shared" si="6"/>
        <v>0</v>
      </c>
      <c r="AH56">
        <f t="shared" si="7"/>
        <v>1</v>
      </c>
    </row>
    <row r="57" ht="37.65" hidden="1" spans="1:34">
      <c r="A57">
        <v>1408</v>
      </c>
      <c r="B57" t="s">
        <v>241</v>
      </c>
      <c r="C57" s="3">
        <v>16</v>
      </c>
      <c r="D57" t="s">
        <v>242</v>
      </c>
      <c r="E57" t="s">
        <v>243</v>
      </c>
      <c r="L57" t="s">
        <v>277</v>
      </c>
      <c r="N57">
        <v>10</v>
      </c>
      <c r="O57" t="s">
        <v>26</v>
      </c>
      <c r="P57" t="s">
        <v>178</v>
      </c>
      <c r="Q57" t="s">
        <v>278</v>
      </c>
      <c r="R57">
        <v>3</v>
      </c>
      <c r="S57">
        <v>1</v>
      </c>
      <c r="T57" t="str">
        <f>_xlfn.DISPIMG("ID_41437CAC921047D980C0AEE4A6E7E62E",1)</f>
        <v>=DISPIMG("ID_41437CAC921047D980C0AEE4A6E7E62E",1)</v>
      </c>
      <c r="U57">
        <v>0</v>
      </c>
      <c r="V57">
        <v>0</v>
      </c>
      <c r="W57" t="s">
        <v>279</v>
      </c>
      <c r="X57">
        <v>3</v>
      </c>
      <c r="Y57">
        <v>4</v>
      </c>
      <c r="Z57" t="str">
        <f>_xlfn.DISPIMG("ID_F36527BB22E04AE783267CC57FE59290",1)</f>
        <v>=DISPIMG("ID_F36527BB22E04AE783267CC57FE59290",1)</v>
      </c>
      <c r="AA57">
        <v>0</v>
      </c>
      <c r="AB57">
        <v>1</v>
      </c>
      <c r="AC57" t="s">
        <v>280</v>
      </c>
      <c r="AD57">
        <v>1</v>
      </c>
      <c r="AE57">
        <v>4</v>
      </c>
      <c r="AF57" t="str">
        <f>_xlfn.DISPIMG("ID_A43E41D38D6A4F1DB00DBDF06B5ADCFD",1)</f>
        <v>=DISPIMG("ID_A43E41D38D6A4F1DB00DBDF06B5ADCFD",1)</v>
      </c>
      <c r="AG57">
        <f t="shared" si="6"/>
        <v>0</v>
      </c>
      <c r="AH57">
        <f t="shared" si="7"/>
        <v>0</v>
      </c>
    </row>
    <row r="58" ht="36.8" spans="1:34">
      <c r="A58">
        <v>1409</v>
      </c>
      <c r="B58" t="s">
        <v>241</v>
      </c>
      <c r="C58" s="3">
        <v>16</v>
      </c>
      <c r="D58" t="s">
        <v>242</v>
      </c>
      <c r="E58" t="s">
        <v>243</v>
      </c>
      <c r="L58" t="s">
        <v>281</v>
      </c>
      <c r="N58">
        <v>14</v>
      </c>
      <c r="O58" t="s">
        <v>26</v>
      </c>
      <c r="P58" t="s">
        <v>282</v>
      </c>
      <c r="Q58" t="s">
        <v>283</v>
      </c>
      <c r="R58">
        <v>4</v>
      </c>
      <c r="S58">
        <v>4</v>
      </c>
      <c r="T58" t="str">
        <f>_xlfn.DISPIMG("ID_E49BCD0519144C408D475927219BFCA4",1)</f>
        <v>=DISPIMG("ID_E49BCD0519144C408D475927219BFCA4",1)</v>
      </c>
      <c r="U58">
        <v>1</v>
      </c>
      <c r="V58">
        <v>1</v>
      </c>
      <c r="W58" t="s">
        <v>284</v>
      </c>
      <c r="X58">
        <v>5</v>
      </c>
      <c r="Y58">
        <v>4</v>
      </c>
      <c r="Z58" t="str">
        <f>_xlfn.DISPIMG("ID_A0391003FCD04891A4B1D031DACB4001",1)</f>
        <v>=DISPIMG("ID_A0391003FCD04891A4B1D031DACB4001",1)</v>
      </c>
      <c r="AA58">
        <v>0</v>
      </c>
      <c r="AB58">
        <v>1</v>
      </c>
      <c r="AC58" t="s">
        <v>285</v>
      </c>
      <c r="AD58">
        <v>5</v>
      </c>
      <c r="AE58">
        <v>5</v>
      </c>
      <c r="AF58" t="str">
        <f>_xlfn.DISPIMG("ID_1D08A9E7BA61468489C5D01ABB3C9C19",1)</f>
        <v>=DISPIMG("ID_1D08A9E7BA61468489C5D01ABB3C9C19",1)</v>
      </c>
      <c r="AG58">
        <v>1</v>
      </c>
      <c r="AH58">
        <v>1</v>
      </c>
    </row>
    <row r="59" ht="36.4" spans="1:34">
      <c r="A59">
        <v>1410</v>
      </c>
      <c r="B59" t="s">
        <v>241</v>
      </c>
      <c r="C59" s="3">
        <v>16</v>
      </c>
      <c r="D59" t="s">
        <v>242</v>
      </c>
      <c r="E59" t="s">
        <v>243</v>
      </c>
      <c r="L59" t="s">
        <v>286</v>
      </c>
      <c r="N59">
        <v>8</v>
      </c>
      <c r="O59" t="s">
        <v>287</v>
      </c>
      <c r="P59" t="s">
        <v>288</v>
      </c>
      <c r="Q59" t="s">
        <v>289</v>
      </c>
      <c r="R59">
        <v>2</v>
      </c>
      <c r="S59">
        <v>2</v>
      </c>
      <c r="T59" t="str">
        <f>_xlfn.DISPIMG("ID_D4037C0EB50A47C9B91F2989ECFB4A5A",1)</f>
        <v>=DISPIMG("ID_D4037C0EB50A47C9B91F2989ECFB4A5A",1)</v>
      </c>
      <c r="U59">
        <v>1</v>
      </c>
      <c r="V59">
        <v>1</v>
      </c>
      <c r="W59" t="s">
        <v>290</v>
      </c>
      <c r="X59">
        <v>2</v>
      </c>
      <c r="Y59" s="4">
        <v>1</v>
      </c>
      <c r="Z59" t="str">
        <f>_xlfn.DISPIMG("ID_9C70ABB3C32542CBA16DE14344C932FA",1)</f>
        <v>=DISPIMG("ID_9C70ABB3C32542CBA16DE14344C932FA",1)</v>
      </c>
      <c r="AA59">
        <v>0</v>
      </c>
      <c r="AB59">
        <v>1</v>
      </c>
      <c r="AC59" t="s">
        <v>291</v>
      </c>
      <c r="AD59">
        <v>4</v>
      </c>
      <c r="AE59">
        <v>5</v>
      </c>
      <c r="AF59" t="str">
        <f>_xlfn.DISPIMG("ID_BAB13647FF9E4636B246C8F126ACA27E",1)</f>
        <v>=DISPIMG("ID_BAB13647FF9E4636B246C8F126ACA27E",1)</v>
      </c>
      <c r="AG59">
        <f t="shared" ref="AG59:AG62" si="8">IF(AD59=AE59,1,0)</f>
        <v>0</v>
      </c>
      <c r="AH59">
        <f t="shared" ref="AH59:AH62" si="9">IF(OR(AND(AD59&gt;=3,AE59&gt;=3),AND(AD59&lt;3,AE59&lt;3)),1,0)</f>
        <v>1</v>
      </c>
    </row>
    <row r="60" ht="35.35" spans="1:34">
      <c r="A60">
        <v>1411</v>
      </c>
      <c r="B60" t="s">
        <v>241</v>
      </c>
      <c r="C60" s="3">
        <v>16</v>
      </c>
      <c r="D60" t="s">
        <v>242</v>
      </c>
      <c r="E60" t="s">
        <v>243</v>
      </c>
      <c r="L60" t="s">
        <v>292</v>
      </c>
      <c r="N60">
        <v>14</v>
      </c>
      <c r="O60" t="s">
        <v>26</v>
      </c>
      <c r="P60" t="s">
        <v>43</v>
      </c>
      <c r="Q60" t="s">
        <v>293</v>
      </c>
      <c r="R60">
        <v>4</v>
      </c>
      <c r="S60">
        <v>3</v>
      </c>
      <c r="T60" t="str">
        <f>_xlfn.DISPIMG("ID_768F2E9ACBBD4822B8FEE4359A0CC467",1)</f>
        <v>=DISPIMG("ID_768F2E9ACBBD4822B8FEE4359A0CC467",1)</v>
      </c>
      <c r="U60">
        <v>0</v>
      </c>
      <c r="V60">
        <v>1</v>
      </c>
      <c r="W60" t="s">
        <v>294</v>
      </c>
      <c r="X60">
        <v>5</v>
      </c>
      <c r="Y60">
        <v>4</v>
      </c>
      <c r="Z60" t="str">
        <f>_xlfn.DISPIMG("ID_1F49AFF6816C4D78BBA09E5DBD0F3C27",1)</f>
        <v>=DISPIMG("ID_1F49AFF6816C4D78BBA09E5DBD0F3C27",1)</v>
      </c>
      <c r="AA60">
        <v>0</v>
      </c>
      <c r="AB60">
        <v>1</v>
      </c>
      <c r="AC60" t="s">
        <v>285</v>
      </c>
      <c r="AD60">
        <v>5</v>
      </c>
      <c r="AE60">
        <v>4</v>
      </c>
      <c r="AF60" t="str">
        <f>_xlfn.DISPIMG("ID_C5E57C48027C464FA3F7F1D62BD93647",1)</f>
        <v>=DISPIMG("ID_C5E57C48027C464FA3F7F1D62BD93647",1)</v>
      </c>
      <c r="AG60">
        <f t="shared" si="8"/>
        <v>0</v>
      </c>
      <c r="AH60">
        <f t="shared" si="9"/>
        <v>1</v>
      </c>
    </row>
    <row r="61" ht="38.35" spans="1:34">
      <c r="A61">
        <v>1412</v>
      </c>
      <c r="B61" t="s">
        <v>241</v>
      </c>
      <c r="C61" s="3">
        <v>16</v>
      </c>
      <c r="D61" t="s">
        <v>242</v>
      </c>
      <c r="E61" t="s">
        <v>243</v>
      </c>
      <c r="L61" t="s">
        <v>295</v>
      </c>
      <c r="N61">
        <v>7</v>
      </c>
      <c r="O61" t="s">
        <v>180</v>
      </c>
      <c r="P61" t="s">
        <v>296</v>
      </c>
      <c r="Q61" t="s">
        <v>297</v>
      </c>
      <c r="R61">
        <v>3</v>
      </c>
      <c r="S61">
        <v>3</v>
      </c>
      <c r="T61" t="str">
        <f>_xlfn.DISPIMG("ID_3F96875B2C484AA684F3269489CE4675",1)</f>
        <v>=DISPIMG("ID_3F96875B2C484AA684F3269489CE4675",1)</v>
      </c>
      <c r="U61">
        <v>1</v>
      </c>
      <c r="V61">
        <v>1</v>
      </c>
      <c r="W61" t="s">
        <v>298</v>
      </c>
      <c r="X61">
        <v>2</v>
      </c>
      <c r="Y61">
        <v>4</v>
      </c>
      <c r="Z61" t="str">
        <f>_xlfn.DISPIMG("ID_EED5B1D59EF14C37868E3A65F2EBF623",1)</f>
        <v>=DISPIMG("ID_EED5B1D59EF14C37868E3A65F2EBF623",1)</v>
      </c>
      <c r="AA61">
        <v>0</v>
      </c>
      <c r="AB61">
        <v>0</v>
      </c>
      <c r="AC61" t="s">
        <v>299</v>
      </c>
      <c r="AD61">
        <v>2</v>
      </c>
      <c r="AE61">
        <v>1</v>
      </c>
      <c r="AF61" t="str">
        <f>_xlfn.DISPIMG("ID_4788CBB3AA16459FB8686FF8B3E0669A",1)</f>
        <v>=DISPIMG("ID_4788CBB3AA16459FB8686FF8B3E0669A",1)</v>
      </c>
      <c r="AG61">
        <f t="shared" si="8"/>
        <v>0</v>
      </c>
      <c r="AH61">
        <f t="shared" si="9"/>
        <v>1</v>
      </c>
    </row>
    <row r="62" ht="38.65" spans="1:34">
      <c r="A62">
        <v>1413</v>
      </c>
      <c r="B62" t="s">
        <v>241</v>
      </c>
      <c r="C62" s="3">
        <v>16</v>
      </c>
      <c r="D62" t="s">
        <v>242</v>
      </c>
      <c r="E62" t="s">
        <v>243</v>
      </c>
      <c r="L62" t="s">
        <v>300</v>
      </c>
      <c r="N62">
        <v>12</v>
      </c>
      <c r="O62" t="s">
        <v>26</v>
      </c>
      <c r="P62" t="s">
        <v>301</v>
      </c>
      <c r="Q62" t="s">
        <v>302</v>
      </c>
      <c r="R62">
        <v>4</v>
      </c>
      <c r="S62">
        <v>4</v>
      </c>
      <c r="T62" t="str">
        <f>_xlfn.DISPIMG("ID_29DB9CCC3DEB41AE91C1EECF30E86E79",1)</f>
        <v>=DISPIMG("ID_29DB9CCC3DEB41AE91C1EECF30E86E79",1)</v>
      </c>
      <c r="U62">
        <v>1</v>
      </c>
      <c r="V62">
        <v>1</v>
      </c>
      <c r="W62" t="s">
        <v>303</v>
      </c>
      <c r="X62">
        <v>4</v>
      </c>
      <c r="Y62">
        <v>3</v>
      </c>
      <c r="Z62" t="str">
        <f>_xlfn.DISPIMG("ID_6105D31A9E124DFEAB447AE8A2A2F968",1)</f>
        <v>=DISPIMG("ID_6105D31A9E124DFEAB447AE8A2A2F968",1)</v>
      </c>
      <c r="AA62">
        <v>0</v>
      </c>
      <c r="AB62">
        <v>1</v>
      </c>
      <c r="AC62" t="s">
        <v>304</v>
      </c>
      <c r="AD62">
        <v>4</v>
      </c>
      <c r="AE62">
        <v>3</v>
      </c>
      <c r="AF62" t="str">
        <f>_xlfn.DISPIMG("ID_53537E3777D3474D9E7840F4FCAE07C8",1)</f>
        <v>=DISPIMG("ID_53537E3777D3474D9E7840F4FCAE07C8",1)</v>
      </c>
      <c r="AG62">
        <f t="shared" si="8"/>
        <v>0</v>
      </c>
      <c r="AH62">
        <f t="shared" si="9"/>
        <v>1</v>
      </c>
    </row>
    <row r="63" ht="38.15" spans="1:34">
      <c r="A63">
        <v>1414</v>
      </c>
      <c r="B63" t="s">
        <v>241</v>
      </c>
      <c r="C63" s="3">
        <v>16</v>
      </c>
      <c r="D63" t="s">
        <v>242</v>
      </c>
      <c r="E63" t="s">
        <v>243</v>
      </c>
      <c r="L63" t="s">
        <v>305</v>
      </c>
      <c r="N63">
        <v>13</v>
      </c>
      <c r="O63" t="s">
        <v>26</v>
      </c>
      <c r="P63" t="s">
        <v>233</v>
      </c>
      <c r="Q63" t="s">
        <v>306</v>
      </c>
      <c r="R63">
        <v>4</v>
      </c>
      <c r="S63">
        <v>5</v>
      </c>
      <c r="T63" t="str">
        <f>_xlfn.DISPIMG("ID_5952C86DFD454538A5C2F4620E8968FA",1)</f>
        <v>=DISPIMG("ID_5952C86DFD454538A5C2F4620E8968FA",1)</v>
      </c>
      <c r="U63">
        <v>0</v>
      </c>
      <c r="V63">
        <v>1</v>
      </c>
      <c r="W63" t="s">
        <v>307</v>
      </c>
      <c r="X63">
        <v>5</v>
      </c>
      <c r="Y63">
        <v>4</v>
      </c>
      <c r="Z63" t="str">
        <f>_xlfn.DISPIMG("ID_0DEDDCC4DF844114A3E1D55C81321008",1)</f>
        <v>=DISPIMG("ID_0DEDDCC4DF844114A3E1D55C81321008",1)</v>
      </c>
      <c r="AA63">
        <v>0</v>
      </c>
      <c r="AB63">
        <v>1</v>
      </c>
      <c r="AC63" t="s">
        <v>308</v>
      </c>
      <c r="AD63">
        <v>4</v>
      </c>
      <c r="AE63">
        <v>4</v>
      </c>
      <c r="AF63" t="str">
        <f>_xlfn.DISPIMG("ID_CED9D2E53F77426C80EC5D2E1027EEEA",1)</f>
        <v>=DISPIMG("ID_CED9D2E53F77426C80EC5D2E1027EEEA",1)</v>
      </c>
      <c r="AG63">
        <v>1</v>
      </c>
      <c r="AH63">
        <v>1</v>
      </c>
    </row>
    <row r="64" ht="38.05" spans="1:34">
      <c r="A64">
        <v>1415</v>
      </c>
      <c r="B64" t="s">
        <v>241</v>
      </c>
      <c r="C64" s="3">
        <v>16</v>
      </c>
      <c r="D64" t="s">
        <v>242</v>
      </c>
      <c r="E64" t="s">
        <v>243</v>
      </c>
      <c r="L64" t="s">
        <v>309</v>
      </c>
      <c r="N64">
        <v>14</v>
      </c>
      <c r="O64" t="s">
        <v>26</v>
      </c>
      <c r="P64" t="s">
        <v>310</v>
      </c>
      <c r="Q64" t="s">
        <v>311</v>
      </c>
      <c r="R64">
        <v>5</v>
      </c>
      <c r="S64">
        <v>4</v>
      </c>
      <c r="T64" t="str">
        <f>_xlfn.DISPIMG("ID_86FBF6B98BD64F73B203149DF7A4E37D",1)</f>
        <v>=DISPIMG("ID_86FBF6B98BD64F73B203149DF7A4E37D",1)</v>
      </c>
      <c r="U64">
        <v>0</v>
      </c>
      <c r="V64">
        <v>1</v>
      </c>
      <c r="W64" t="s">
        <v>312</v>
      </c>
      <c r="X64">
        <v>4</v>
      </c>
      <c r="Y64">
        <v>4</v>
      </c>
      <c r="Z64" t="str">
        <f>_xlfn.DISPIMG("ID_16CA526AD57242648B5E47034713A2A1",1)</f>
        <v>=DISPIMG("ID_16CA526AD57242648B5E47034713A2A1",1)</v>
      </c>
      <c r="AA64">
        <v>1</v>
      </c>
      <c r="AB64">
        <v>1</v>
      </c>
      <c r="AC64" t="s">
        <v>308</v>
      </c>
      <c r="AD64">
        <v>5</v>
      </c>
      <c r="AE64">
        <v>4</v>
      </c>
      <c r="AF64" t="str">
        <f>_xlfn.DISPIMG("ID_89F9CC24409F46288ACB3665AF68367C",1)</f>
        <v>=DISPIMG("ID_89F9CC24409F46288ACB3665AF68367C",1)</v>
      </c>
      <c r="AG64">
        <f t="shared" ref="AG64:AG69" si="10">IF(AD64=AE64,1,0)</f>
        <v>0</v>
      </c>
      <c r="AH64">
        <f t="shared" ref="AH64:AH69" si="11">IF(OR(AND(AD64&gt;=3,AE64&gt;=3),AND(AD64&lt;3,AE64&lt;3)),1,0)</f>
        <v>1</v>
      </c>
    </row>
    <row r="65" ht="36.7" hidden="1" spans="1:34">
      <c r="A65">
        <v>1416</v>
      </c>
      <c r="B65" t="s">
        <v>241</v>
      </c>
      <c r="C65" s="3">
        <v>16</v>
      </c>
      <c r="D65" t="s">
        <v>242</v>
      </c>
      <c r="E65" t="s">
        <v>243</v>
      </c>
      <c r="L65" t="s">
        <v>313</v>
      </c>
      <c r="N65">
        <v>11</v>
      </c>
      <c r="O65" t="s">
        <v>26</v>
      </c>
      <c r="P65" t="s">
        <v>144</v>
      </c>
      <c r="Q65" t="s">
        <v>314</v>
      </c>
      <c r="R65">
        <v>4</v>
      </c>
      <c r="S65">
        <v>2</v>
      </c>
      <c r="T65" t="str">
        <f>_xlfn.DISPIMG("ID_70E5241B669A4140B7D53A73453579A2",1)</f>
        <v>=DISPIMG("ID_70E5241B669A4140B7D53A73453579A2",1)</v>
      </c>
      <c r="U65">
        <v>0</v>
      </c>
      <c r="V65">
        <v>0</v>
      </c>
      <c r="W65" t="s">
        <v>315</v>
      </c>
      <c r="X65">
        <v>3</v>
      </c>
      <c r="Y65">
        <v>4</v>
      </c>
      <c r="Z65" t="str">
        <f>_xlfn.DISPIMG("ID_4367A764AF4648F6ABF612B61B107696",1)</f>
        <v>=DISPIMG("ID_4367A764AF4648F6ABF612B61B107696",1)</v>
      </c>
      <c r="AA65">
        <v>0</v>
      </c>
      <c r="AB65">
        <v>1</v>
      </c>
      <c r="AC65" t="s">
        <v>316</v>
      </c>
      <c r="AD65">
        <v>4</v>
      </c>
      <c r="AE65">
        <v>3</v>
      </c>
      <c r="AF65" t="str">
        <f>_xlfn.DISPIMG("ID_8E065CECED7643B5BF03825081FD4EE7",1)</f>
        <v>=DISPIMG("ID_8E065CECED7643B5BF03825081FD4EE7",1)</v>
      </c>
      <c r="AG65">
        <f t="shared" si="10"/>
        <v>0</v>
      </c>
      <c r="AH65">
        <f t="shared" si="11"/>
        <v>1</v>
      </c>
    </row>
    <row r="66" ht="37.85" spans="1:34">
      <c r="A66">
        <v>1417</v>
      </c>
      <c r="B66" t="s">
        <v>241</v>
      </c>
      <c r="C66" s="3">
        <v>16</v>
      </c>
      <c r="D66" t="s">
        <v>242</v>
      </c>
      <c r="E66" t="s">
        <v>243</v>
      </c>
      <c r="L66" t="s">
        <v>317</v>
      </c>
      <c r="N66">
        <v>10</v>
      </c>
      <c r="O66" t="s">
        <v>26</v>
      </c>
      <c r="P66" t="s">
        <v>318</v>
      </c>
      <c r="Q66" t="s">
        <v>319</v>
      </c>
      <c r="R66">
        <v>3</v>
      </c>
      <c r="S66">
        <v>3</v>
      </c>
      <c r="T66" t="str">
        <f>_xlfn.DISPIMG("ID_C9774C0B567D4249904C352220409014",1)</f>
        <v>=DISPIMG("ID_C9774C0B567D4249904C352220409014",1)</v>
      </c>
      <c r="U66">
        <v>1</v>
      </c>
      <c r="V66">
        <v>1</v>
      </c>
      <c r="W66" t="s">
        <v>320</v>
      </c>
      <c r="X66">
        <v>4</v>
      </c>
      <c r="Y66">
        <v>4</v>
      </c>
      <c r="Z66" t="str">
        <f>_xlfn.DISPIMG("ID_336B6DB7E6FF4AC6A6148590CCE4DD77",1)</f>
        <v>=DISPIMG("ID_336B6DB7E6FF4AC6A6148590CCE4DD77",1)</v>
      </c>
      <c r="AA66">
        <v>1</v>
      </c>
      <c r="AB66">
        <v>1</v>
      </c>
      <c r="AC66" t="s">
        <v>321</v>
      </c>
      <c r="AD66">
        <v>3</v>
      </c>
      <c r="AE66">
        <v>2</v>
      </c>
      <c r="AF66" t="str">
        <f>_xlfn.DISPIMG("ID_A3C6B21065D84051B66CCC0673D9698D",1)</f>
        <v>=DISPIMG("ID_A3C6B21065D84051B66CCC0673D9698D",1)</v>
      </c>
      <c r="AG66">
        <f t="shared" si="10"/>
        <v>0</v>
      </c>
      <c r="AH66">
        <f t="shared" si="11"/>
        <v>0</v>
      </c>
    </row>
    <row r="67" ht="39.25" spans="1:34">
      <c r="A67">
        <v>1418</v>
      </c>
      <c r="B67" t="s">
        <v>241</v>
      </c>
      <c r="C67" s="3">
        <v>16</v>
      </c>
      <c r="D67" t="s">
        <v>242</v>
      </c>
      <c r="E67" t="s">
        <v>243</v>
      </c>
      <c r="L67" t="s">
        <v>317</v>
      </c>
      <c r="N67">
        <v>10</v>
      </c>
      <c r="O67" t="s">
        <v>26</v>
      </c>
      <c r="P67" t="s">
        <v>322</v>
      </c>
      <c r="Q67" t="s">
        <v>319</v>
      </c>
      <c r="R67">
        <v>3</v>
      </c>
      <c r="S67">
        <v>3</v>
      </c>
      <c r="T67" t="str">
        <f>_xlfn.DISPIMG("ID_C9774C0B567D4249904C352220409014",1)</f>
        <v>=DISPIMG("ID_C9774C0B567D4249904C352220409014",1)</v>
      </c>
      <c r="U67">
        <v>1</v>
      </c>
      <c r="V67">
        <v>1</v>
      </c>
      <c r="W67" t="s">
        <v>320</v>
      </c>
      <c r="X67">
        <v>4</v>
      </c>
      <c r="Y67">
        <v>3</v>
      </c>
      <c r="Z67" t="str">
        <f>_xlfn.DISPIMG("ID_053A5B0B59714D1CB959486546EB5981",1)</f>
        <v>=DISPIMG("ID_053A5B0B59714D1CB959486546EB5981",1)</v>
      </c>
      <c r="AA67">
        <v>0</v>
      </c>
      <c r="AB67">
        <v>1</v>
      </c>
      <c r="AC67" t="s">
        <v>321</v>
      </c>
      <c r="AD67">
        <v>3</v>
      </c>
      <c r="AE67">
        <v>2</v>
      </c>
      <c r="AF67" t="str">
        <f>_xlfn.DISPIMG("ID_108BCADE5CBE456ABAA8B45E52DF9C6A",1)</f>
        <v>=DISPIMG("ID_108BCADE5CBE456ABAA8B45E52DF9C6A",1)</v>
      </c>
      <c r="AG67">
        <f t="shared" si="10"/>
        <v>0</v>
      </c>
      <c r="AH67">
        <f t="shared" si="11"/>
        <v>0</v>
      </c>
    </row>
    <row r="68" ht="39.4" hidden="1" spans="1:34">
      <c r="A68">
        <v>1419</v>
      </c>
      <c r="B68" t="s">
        <v>241</v>
      </c>
      <c r="C68" s="3">
        <v>16</v>
      </c>
      <c r="D68" t="s">
        <v>242</v>
      </c>
      <c r="E68" t="s">
        <v>243</v>
      </c>
      <c r="L68" t="s">
        <v>323</v>
      </c>
      <c r="N68">
        <v>8</v>
      </c>
      <c r="O68" t="s">
        <v>180</v>
      </c>
      <c r="P68" t="s">
        <v>324</v>
      </c>
      <c r="Q68" t="s">
        <v>325</v>
      </c>
      <c r="R68">
        <v>3</v>
      </c>
      <c r="S68">
        <v>4</v>
      </c>
      <c r="T68" t="str">
        <f>_xlfn.DISPIMG("ID_AEA8B78124774DD0BE2FAC0CE31F7895",1)</f>
        <v>=DISPIMG("ID_AEA8B78124774DD0BE2FAC0CE31F7895",1)</v>
      </c>
      <c r="U68">
        <v>1</v>
      </c>
      <c r="V68">
        <v>1</v>
      </c>
      <c r="W68" t="s">
        <v>326</v>
      </c>
      <c r="X68">
        <v>3</v>
      </c>
      <c r="Y68">
        <v>3</v>
      </c>
      <c r="Z68" t="str">
        <f>_xlfn.DISPIMG("ID_523452C79A2144F4AFC7CD0B6710D5C9",1)</f>
        <v>=DISPIMG("ID_523452C79A2144F4AFC7CD0B6710D5C9",1)</v>
      </c>
      <c r="AA68">
        <v>1</v>
      </c>
      <c r="AB68">
        <v>1</v>
      </c>
      <c r="AC68" t="s">
        <v>327</v>
      </c>
      <c r="AD68">
        <v>3</v>
      </c>
      <c r="AE68">
        <v>1</v>
      </c>
      <c r="AF68" t="str">
        <f>_xlfn.DISPIMG("ID_54D9D8485CAE4CD1B7E4A1222D898D79",1)</f>
        <v>=DISPIMG("ID_54D9D8485CAE4CD1B7E4A1222D898D79",1)</v>
      </c>
      <c r="AG68">
        <f t="shared" si="10"/>
        <v>0</v>
      </c>
      <c r="AH68">
        <f t="shared" si="11"/>
        <v>0</v>
      </c>
    </row>
    <row r="69" ht="39" spans="1:34">
      <c r="A69">
        <v>1420</v>
      </c>
      <c r="B69" t="s">
        <v>241</v>
      </c>
      <c r="C69" s="3">
        <v>16</v>
      </c>
      <c r="D69" t="s">
        <v>242</v>
      </c>
      <c r="E69" t="s">
        <v>243</v>
      </c>
      <c r="L69" t="s">
        <v>328</v>
      </c>
      <c r="N69">
        <v>15</v>
      </c>
      <c r="O69" t="s">
        <v>26</v>
      </c>
      <c r="P69" t="s">
        <v>329</v>
      </c>
      <c r="Q69" t="s">
        <v>330</v>
      </c>
      <c r="R69">
        <v>5</v>
      </c>
      <c r="S69">
        <v>2</v>
      </c>
      <c r="T69" t="str">
        <f>_xlfn.DISPIMG("ID_56DCF41A40E94A2BA0DF4F8CBC66ED87",1)</f>
        <v>=DISPIMG("ID_56DCF41A40E94A2BA0DF4F8CBC66ED87",1)</v>
      </c>
      <c r="U69">
        <v>0</v>
      </c>
      <c r="V69">
        <v>0</v>
      </c>
      <c r="W69" t="s">
        <v>331</v>
      </c>
      <c r="X69">
        <v>5</v>
      </c>
      <c r="Y69">
        <v>4</v>
      </c>
      <c r="Z69" t="str">
        <f>_xlfn.DISPIMG("ID_023938FE3F814DBB8DA306AE8B10F775",1)</f>
        <v>=DISPIMG("ID_023938FE3F814DBB8DA306AE8B10F775",1)</v>
      </c>
      <c r="AA69">
        <v>0</v>
      </c>
      <c r="AB69">
        <v>1</v>
      </c>
      <c r="AC69" t="s">
        <v>332</v>
      </c>
      <c r="AD69">
        <v>5</v>
      </c>
      <c r="AE69">
        <v>4</v>
      </c>
      <c r="AF69" t="str">
        <f>_xlfn.DISPIMG("ID_D92E9340885547499DA3676AFF58D545",1)</f>
        <v>=DISPIMG("ID_D92E9340885547499DA3676AFF58D545",1)</v>
      </c>
      <c r="AG69">
        <f t="shared" si="10"/>
        <v>0</v>
      </c>
      <c r="AH69">
        <f t="shared" si="11"/>
        <v>1</v>
      </c>
    </row>
    <row r="70" ht="40.35" hidden="1" spans="1:34">
      <c r="A70">
        <v>1421</v>
      </c>
      <c r="B70" t="s">
        <v>241</v>
      </c>
      <c r="C70" s="3">
        <v>16</v>
      </c>
      <c r="D70" t="s">
        <v>242</v>
      </c>
      <c r="E70" t="s">
        <v>243</v>
      </c>
      <c r="L70" t="s">
        <v>333</v>
      </c>
      <c r="N70">
        <v>9</v>
      </c>
      <c r="O70" t="s">
        <v>26</v>
      </c>
      <c r="P70" t="s">
        <v>334</v>
      </c>
      <c r="Q70" t="s">
        <v>335</v>
      </c>
      <c r="R70">
        <v>3</v>
      </c>
      <c r="S70">
        <v>3</v>
      </c>
      <c r="T70" t="str">
        <f>_xlfn.DISPIMG("ID_1EF5A19587804B68B8435950661C6C1F",1)</f>
        <v>=DISPIMG("ID_1EF5A19587804B68B8435950661C6C1F",1)</v>
      </c>
      <c r="U70">
        <v>1</v>
      </c>
      <c r="V70">
        <v>1</v>
      </c>
      <c r="W70" t="s">
        <v>336</v>
      </c>
      <c r="X70">
        <v>3</v>
      </c>
      <c r="Y70">
        <v>4</v>
      </c>
      <c r="Z70" t="str">
        <f>_xlfn.DISPIMG("ID_698C90B9E3CA432187C09F389012414D",1)</f>
        <v>=DISPIMG("ID_698C90B9E3CA432187C09F389012414D",1)</v>
      </c>
      <c r="AA70">
        <v>0</v>
      </c>
      <c r="AB70">
        <v>1</v>
      </c>
      <c r="AC70" t="s">
        <v>337</v>
      </c>
      <c r="AD70">
        <v>3</v>
      </c>
      <c r="AE70">
        <v>3</v>
      </c>
      <c r="AF70" t="str">
        <f>_xlfn.DISPIMG("ID_7D9E8133C25B41FB9B389C098B12A577",1)</f>
        <v>=DISPIMG("ID_7D9E8133C25B41FB9B389C098B12A577",1)</v>
      </c>
      <c r="AG70">
        <v>1</v>
      </c>
      <c r="AH70">
        <v>1</v>
      </c>
    </row>
    <row r="71" ht="38.1" spans="1:34">
      <c r="A71">
        <v>1422</v>
      </c>
      <c r="B71" t="s">
        <v>241</v>
      </c>
      <c r="C71" s="3">
        <v>16</v>
      </c>
      <c r="D71" t="s">
        <v>242</v>
      </c>
      <c r="E71" t="s">
        <v>243</v>
      </c>
      <c r="L71" t="s">
        <v>338</v>
      </c>
      <c r="N71">
        <v>3</v>
      </c>
      <c r="O71" t="s">
        <v>180</v>
      </c>
      <c r="P71" t="s">
        <v>339</v>
      </c>
      <c r="Q71" t="s">
        <v>340</v>
      </c>
      <c r="R71">
        <v>1</v>
      </c>
      <c r="S71">
        <v>3</v>
      </c>
      <c r="T71" t="str">
        <f>_xlfn.DISPIMG("ID_1EF5A19587804B68B8435950661C6C1F",1)</f>
        <v>=DISPIMG("ID_1EF5A19587804B68B8435950661C6C1F",1)</v>
      </c>
      <c r="U71">
        <v>0</v>
      </c>
      <c r="V71">
        <v>0</v>
      </c>
      <c r="W71" t="s">
        <v>341</v>
      </c>
      <c r="X71">
        <v>1</v>
      </c>
      <c r="Y71">
        <v>1</v>
      </c>
      <c r="Z71" t="str">
        <f>_xlfn.DISPIMG("ID_38343A78546641B99A6B79534D752888",1)</f>
        <v>=DISPIMG("ID_38343A78546641B99A6B79534D752888",1)</v>
      </c>
      <c r="AA71">
        <v>1</v>
      </c>
      <c r="AB71">
        <v>1</v>
      </c>
      <c r="AC71" t="s">
        <v>342</v>
      </c>
      <c r="AD71">
        <v>1</v>
      </c>
      <c r="AE71">
        <v>2</v>
      </c>
      <c r="AF71" t="str">
        <f>_xlfn.DISPIMG("ID_7D4E659472A142FA87CB0EE5B1D7B768",1)</f>
        <v>=DISPIMG("ID_7D4E659472A142FA87CB0EE5B1D7B768",1)</v>
      </c>
      <c r="AG71">
        <f t="shared" ref="AG71:AG73" si="12">IF(AD71=AE71,1,0)</f>
        <v>0</v>
      </c>
      <c r="AH71">
        <f t="shared" ref="AH71:AH73" si="13">IF(OR(AND(AD71&gt;=3,AE71&gt;=3),AND(AD71&lt;3,AE71&lt;3)),1,0)</f>
        <v>1</v>
      </c>
    </row>
    <row r="72" ht="41.3" hidden="1" spans="1:34">
      <c r="A72">
        <v>1423</v>
      </c>
      <c r="B72" t="s">
        <v>241</v>
      </c>
      <c r="C72" s="3">
        <v>16</v>
      </c>
      <c r="D72" t="s">
        <v>242</v>
      </c>
      <c r="E72" t="s">
        <v>243</v>
      </c>
      <c r="L72" t="s">
        <v>343</v>
      </c>
      <c r="N72">
        <v>9</v>
      </c>
      <c r="O72" t="s">
        <v>26</v>
      </c>
      <c r="P72" t="s">
        <v>334</v>
      </c>
      <c r="Q72" t="s">
        <v>344</v>
      </c>
      <c r="R72">
        <v>3</v>
      </c>
      <c r="S72">
        <v>4</v>
      </c>
      <c r="T72" t="str">
        <f>_xlfn.DISPIMG("ID_9BAB39748595447D96371D3DF02B699B",1)</f>
        <v>=DISPIMG("ID_9BAB39748595447D96371D3DF02B699B",1)</v>
      </c>
      <c r="U72">
        <v>0</v>
      </c>
      <c r="V72">
        <v>1</v>
      </c>
      <c r="W72" t="s">
        <v>345</v>
      </c>
      <c r="X72">
        <v>3</v>
      </c>
      <c r="Y72">
        <v>3</v>
      </c>
      <c r="Z72" t="str">
        <f>_xlfn.DISPIMG("ID_DDAF34F4496A4AA8891BA5DA60A1E3D1",1)</f>
        <v>=DISPIMG("ID_DDAF34F4496A4AA8891BA5DA60A1E3D1",1)</v>
      </c>
      <c r="AA72">
        <v>1</v>
      </c>
      <c r="AB72">
        <v>1</v>
      </c>
      <c r="AC72" t="s">
        <v>346</v>
      </c>
      <c r="AD72">
        <v>3</v>
      </c>
      <c r="AE72">
        <v>2</v>
      </c>
      <c r="AF72" t="str">
        <f>_xlfn.DISPIMG("ID_5127D6CDF72C4A69BACC897A12F532C1",1)</f>
        <v>=DISPIMG("ID_5127D6CDF72C4A69BACC897A12F532C1",1)</v>
      </c>
      <c r="AG72">
        <f t="shared" si="12"/>
        <v>0</v>
      </c>
      <c r="AH72">
        <f t="shared" si="13"/>
        <v>0</v>
      </c>
    </row>
    <row r="73" ht="36.3" spans="1:34">
      <c r="A73">
        <v>1424</v>
      </c>
      <c r="B73" t="s">
        <v>241</v>
      </c>
      <c r="C73" s="3">
        <v>16</v>
      </c>
      <c r="D73" t="s">
        <v>242</v>
      </c>
      <c r="E73" t="s">
        <v>243</v>
      </c>
      <c r="L73" t="s">
        <v>347</v>
      </c>
      <c r="N73">
        <v>13</v>
      </c>
      <c r="O73" t="s">
        <v>26</v>
      </c>
      <c r="P73" t="s">
        <v>348</v>
      </c>
      <c r="Q73" t="s">
        <v>349</v>
      </c>
      <c r="R73">
        <v>5</v>
      </c>
      <c r="S73">
        <v>4</v>
      </c>
      <c r="T73" t="str">
        <f>_xlfn.DISPIMG("ID_4B38E14FC12946999D26E40CA159B29B",1)</f>
        <v>=DISPIMG("ID_4B38E14FC12946999D26E40CA159B29B",1)</v>
      </c>
      <c r="U73">
        <v>0</v>
      </c>
      <c r="V73">
        <v>1</v>
      </c>
      <c r="W73" t="s">
        <v>350</v>
      </c>
      <c r="X73">
        <v>4</v>
      </c>
      <c r="Y73">
        <v>4</v>
      </c>
      <c r="Z73" t="str">
        <f>_xlfn.DISPIMG("ID_71B4EBE9F4CE4268B653935F857EC700",1)</f>
        <v>=DISPIMG("ID_71B4EBE9F4CE4268B653935F857EC700",1)</v>
      </c>
      <c r="AA73">
        <v>1</v>
      </c>
      <c r="AB73">
        <v>1</v>
      </c>
      <c r="AC73" t="s">
        <v>351</v>
      </c>
      <c r="AD73">
        <v>4</v>
      </c>
      <c r="AE73">
        <v>3</v>
      </c>
      <c r="AF73" t="str">
        <f>_xlfn.DISPIMG("ID_01E3427EE1094669B7483E3FAB6560D0",1)</f>
        <v>=DISPIMG("ID_01E3427EE1094669B7483E3FAB6560D0",1)</v>
      </c>
      <c r="AG73">
        <f t="shared" si="12"/>
        <v>0</v>
      </c>
      <c r="AH73">
        <f t="shared" si="13"/>
        <v>1</v>
      </c>
    </row>
    <row r="76" spans="20:20">
      <c r="T76" t="s">
        <v>352</v>
      </c>
    </row>
    <row r="77" spans="20:21">
      <c r="T77" t="s">
        <v>353</v>
      </c>
      <c r="U77" t="s">
        <v>354</v>
      </c>
    </row>
    <row r="78" spans="18:21">
      <c r="R78">
        <v>34</v>
      </c>
      <c r="S78" t="s">
        <v>353</v>
      </c>
      <c r="T78">
        <v>84</v>
      </c>
      <c r="U78">
        <v>15</v>
      </c>
    </row>
    <row r="79" spans="17:21">
      <c r="Q79">
        <v>17</v>
      </c>
      <c r="R79">
        <v>77</v>
      </c>
      <c r="S79" t="s">
        <v>354</v>
      </c>
      <c r="T79">
        <v>18</v>
      </c>
      <c r="U79">
        <v>42</v>
      </c>
    </row>
    <row r="80" spans="17:18">
      <c r="Q80">
        <v>38</v>
      </c>
      <c r="R80">
        <v>98</v>
      </c>
    </row>
    <row r="81" spans="17:18">
      <c r="Q81">
        <v>30</v>
      </c>
      <c r="R81">
        <v>42</v>
      </c>
    </row>
    <row r="82" spans="18:18">
      <c r="R82">
        <v>6</v>
      </c>
    </row>
  </sheetData>
  <autoFilter ref="A2:AH82">
    <filterColumn colId="23">
      <filters blank="1">
        <filter val="1"/>
        <filter val="2"/>
        <filter val="4"/>
        <filter val="5"/>
      </filters>
    </filterColumn>
    <extLst/>
  </autoFilter>
  <mergeCells count="22"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  <mergeCell ref="L1:L2"/>
    <mergeCell ref="M1:M2"/>
    <mergeCell ref="N1:N2"/>
    <mergeCell ref="O1:O2"/>
    <mergeCell ref="P1:P2"/>
    <mergeCell ref="Q1:Q2"/>
    <mergeCell ref="R1:R2"/>
    <mergeCell ref="W1:W2"/>
    <mergeCell ref="X1:X2"/>
    <mergeCell ref="AC1:AC2"/>
    <mergeCell ref="AD1:AD2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zxxc</dc:creator>
  <cp:lastModifiedBy>诩瑕</cp:lastModifiedBy>
  <dcterms:created xsi:type="dcterms:W3CDTF">2023-05-10T12:03:00Z</dcterms:created>
  <dcterms:modified xsi:type="dcterms:W3CDTF">2024-03-23T14:10:47Z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6A4653C3986A4E6F8F6AB88A39287CCB_12</vt:lpwstr>
  </property>
  <property fmtid="{D5CDD505-2E9C-101B-9397-08002B2CF9AE}" pid="3" name="KSOProductBuildVer">
    <vt:lpwstr>2052-12.1.0.16388</vt:lpwstr>
  </property>
  <property fmtid="{D5CDD505-2E9C-101B-9397-08002B2CF9AE}" pid="4" name="KSOReadingLayout">
    <vt:bool>false</vt:bool>
  </property>
</Properties>
</file>